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5225" windowHeight="8835" activeTab="0"/>
  </bookViews>
  <sheets>
    <sheet name="INVOER" sheetId="1" r:id="rId1"/>
    <sheet name="betonbalk" sheetId="2" r:id="rId2"/>
    <sheet name="tabellen" sheetId="3" r:id="rId3"/>
  </sheets>
  <definedNames>
    <definedName name="AantalStaven">'betonbalk'!$D$34</definedName>
  </definedNames>
  <calcPr fullCalcOnLoad="1"/>
</workbook>
</file>

<file path=xl/sharedStrings.xml><?xml version="1.0" encoding="utf-8"?>
<sst xmlns="http://schemas.openxmlformats.org/spreadsheetml/2006/main" count="153" uniqueCount="71">
  <si>
    <t>qd</t>
  </si>
  <si>
    <t>l</t>
  </si>
  <si>
    <t>f's</t>
  </si>
  <si>
    <t>b</t>
  </si>
  <si>
    <t>h</t>
  </si>
  <si>
    <t>c</t>
  </si>
  <si>
    <t>bgls</t>
  </si>
  <si>
    <t>hw</t>
  </si>
  <si>
    <t>vw</t>
  </si>
  <si>
    <t>rekenbelasting</t>
  </si>
  <si>
    <t>staalspanning</t>
  </si>
  <si>
    <t>breedte van de balk</t>
  </si>
  <si>
    <t>hoogte van de balk</t>
  </si>
  <si>
    <t>dekking</t>
  </si>
  <si>
    <t>diameter van de beugels</t>
  </si>
  <si>
    <t>diameter van de hoofdwapening</t>
  </si>
  <si>
    <t>diameter van de verdeelwapening</t>
  </si>
  <si>
    <t>Berekende gegevens:</t>
  </si>
  <si>
    <t>Mst</t>
  </si>
  <si>
    <t>kNm</t>
  </si>
  <si>
    <t>mm</t>
  </si>
  <si>
    <t>=</t>
  </si>
  <si>
    <t>x</t>
  </si>
  <si>
    <t>d</t>
  </si>
  <si>
    <t>diameter</t>
  </si>
  <si>
    <t>staven rond</t>
  </si>
  <si>
    <t>)</t>
  </si>
  <si>
    <t>n</t>
  </si>
  <si>
    <t>hw:</t>
  </si>
  <si>
    <t>vw:</t>
  </si>
  <si>
    <t xml:space="preserve"> kN/m</t>
  </si>
  <si>
    <t xml:space="preserve"> m</t>
  </si>
  <si>
    <t xml:space="preserve"> mm</t>
  </si>
  <si>
    <t>nuttige hoogte</t>
  </si>
  <si>
    <t>maximale veldmoment</t>
  </si>
  <si>
    <t>Wapeningskeuze van de aangenomen diameter:</t>
  </si>
  <si>
    <t>Doorsnede 1</t>
  </si>
  <si>
    <t>Doorsnede 2</t>
  </si>
  <si>
    <t>Fra =</t>
  </si>
  <si>
    <t>kN</t>
  </si>
  <si>
    <t xml:space="preserve">Frb = </t>
  </si>
  <si>
    <t>m</t>
  </si>
  <si>
    <r>
      <t>x 10</t>
    </r>
    <r>
      <rPr>
        <vertAlign val="superscript"/>
        <sz val="13"/>
        <rFont val="Tahoma"/>
        <family val="2"/>
      </rPr>
      <t>6</t>
    </r>
  </si>
  <si>
    <r>
      <t>mm</t>
    </r>
    <r>
      <rPr>
        <vertAlign val="superscript"/>
        <sz val="13"/>
        <rFont val="Tahoma"/>
        <family val="2"/>
      </rPr>
      <t>2</t>
    </r>
  </si>
  <si>
    <r>
      <t>As</t>
    </r>
    <r>
      <rPr>
        <sz val="11"/>
        <rFont val="Tahoma"/>
        <family val="2"/>
      </rPr>
      <t>; st</t>
    </r>
  </si>
  <si>
    <r>
      <t>As</t>
    </r>
    <r>
      <rPr>
        <sz val="11"/>
        <rFont val="Tahoma"/>
        <family val="2"/>
      </rPr>
      <t>; veld</t>
    </r>
  </si>
  <si>
    <r>
      <t xml:space="preserve"> N/mm</t>
    </r>
    <r>
      <rPr>
        <b/>
        <vertAlign val="superscript"/>
        <sz val="13"/>
        <rFont val="Tahoma"/>
        <family val="2"/>
      </rPr>
      <t>2</t>
    </r>
  </si>
  <si>
    <t>INVOEREN VAN GEGEVENS</t>
  </si>
  <si>
    <t>M max =</t>
  </si>
  <si>
    <r>
      <t>mm</t>
    </r>
    <r>
      <rPr>
        <b/>
        <vertAlign val="superscript"/>
        <sz val="13"/>
        <rFont val="Tahoma"/>
        <family val="2"/>
      </rPr>
      <t>2</t>
    </r>
  </si>
  <si>
    <t>(As :</t>
  </si>
  <si>
    <t>steunpuntsmoment (1/3 veld)</t>
  </si>
  <si>
    <t>Wy</t>
  </si>
  <si>
    <t>IPE</t>
  </si>
  <si>
    <t>8 mm</t>
  </si>
  <si>
    <t>10 mm</t>
  </si>
  <si>
    <t>12 mm</t>
  </si>
  <si>
    <t>16 mm</t>
  </si>
  <si>
    <t>20 mm</t>
  </si>
  <si>
    <t>25 mm</t>
  </si>
  <si>
    <t>32 mm</t>
  </si>
  <si>
    <t>40mm</t>
  </si>
  <si>
    <r>
      <t>rekenbelasting (q</t>
    </r>
    <r>
      <rPr>
        <vertAlign val="subscript"/>
        <sz val="14"/>
        <rFont val="Tahoma"/>
        <family val="2"/>
      </rPr>
      <t>d</t>
    </r>
    <r>
      <rPr>
        <sz val="14"/>
        <rFont val="Tahoma"/>
        <family val="2"/>
      </rPr>
      <t xml:space="preserve"> = q</t>
    </r>
    <r>
      <rPr>
        <vertAlign val="subscript"/>
        <sz val="14"/>
        <rFont val="Tahoma"/>
        <family val="2"/>
      </rPr>
      <t>dg</t>
    </r>
    <r>
      <rPr>
        <sz val="14"/>
        <rFont val="Tahoma"/>
        <family val="2"/>
      </rPr>
      <t xml:space="preserve"> + q</t>
    </r>
    <r>
      <rPr>
        <vertAlign val="subscript"/>
        <sz val="14"/>
        <rFont val="Tahoma"/>
        <family val="2"/>
      </rPr>
      <t>de</t>
    </r>
    <r>
      <rPr>
        <sz val="14"/>
        <rFont val="Tahoma"/>
        <family val="2"/>
      </rPr>
      <t>)</t>
    </r>
  </si>
  <si>
    <t>lengte van de overspanning</t>
  </si>
  <si>
    <t>MAAK EEN KEUZE</t>
  </si>
  <si>
    <t>vul de gele cellen in!</t>
  </si>
  <si>
    <t>Terug naar invoeren van gegevens</t>
  </si>
  <si>
    <t>Mveld =</t>
  </si>
  <si>
    <t>aantal staven</t>
  </si>
  <si>
    <r>
      <t>q</t>
    </r>
    <r>
      <rPr>
        <vertAlign val="subscript"/>
        <sz val="12"/>
        <rFont val="Tahoma"/>
        <family val="2"/>
      </rPr>
      <t>dg</t>
    </r>
    <r>
      <rPr>
        <sz val="12"/>
        <rFont val="Tahoma"/>
        <family val="2"/>
      </rPr>
      <t xml:space="preserve"> = q</t>
    </r>
    <r>
      <rPr>
        <vertAlign val="subscript"/>
        <sz val="12"/>
        <rFont val="Tahoma"/>
        <family val="2"/>
      </rPr>
      <t>gtotaal</t>
    </r>
    <r>
      <rPr>
        <sz val="12"/>
        <rFont val="Tahoma"/>
        <family val="2"/>
      </rPr>
      <t xml:space="preserve"> x veiligheidcoëfficiënt</t>
    </r>
  </si>
  <si>
    <r>
      <t>q</t>
    </r>
    <r>
      <rPr>
        <vertAlign val="subscript"/>
        <sz val="12"/>
        <rFont val="Tahoma"/>
        <family val="2"/>
      </rPr>
      <t>de</t>
    </r>
    <r>
      <rPr>
        <sz val="12"/>
        <rFont val="Tahoma"/>
        <family val="2"/>
      </rPr>
      <t xml:space="preserve"> = q</t>
    </r>
    <r>
      <rPr>
        <vertAlign val="subscript"/>
        <sz val="12"/>
        <rFont val="Tahoma"/>
        <family val="2"/>
      </rPr>
      <t>etotaal</t>
    </r>
    <r>
      <rPr>
        <sz val="12"/>
        <rFont val="Tahoma"/>
        <family val="2"/>
      </rPr>
      <t xml:space="preserve"> x veiligheidcoëfficiënt</t>
    </r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</si>
</sst>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0.0"/>
    <numFmt numFmtId="173" formatCode="0.00000"/>
    <numFmt numFmtId="174" formatCode="0.0000"/>
    <numFmt numFmtId="175" formatCode="0.000"/>
    <numFmt numFmtId="176" formatCode="0.000000"/>
  </numFmts>
  <fonts count="46">
    <font>
      <sz val="11"/>
      <name val="Times New Roman"/>
      <family val="0"/>
    </font>
    <font>
      <b/>
      <sz val="11"/>
      <name val="Times New Roman"/>
      <family val="1"/>
    </font>
    <font>
      <sz val="11"/>
      <name val="Webdings"/>
      <family val="1"/>
    </font>
    <font>
      <sz val="8"/>
      <name val="Webdings"/>
      <family val="1"/>
    </font>
    <font>
      <b/>
      <sz val="11"/>
      <name val="Webdings"/>
      <family val="1"/>
    </font>
    <font>
      <sz val="11"/>
      <color indexed="10"/>
      <name val="Tahoma"/>
      <family val="2"/>
    </font>
    <font>
      <sz val="11"/>
      <name val="Tahoma"/>
      <family val="2"/>
    </font>
    <font>
      <b/>
      <sz val="11"/>
      <name val="Tahoma"/>
      <family val="2"/>
    </font>
    <font>
      <sz val="10"/>
      <name val="Tahoma"/>
      <family val="2"/>
    </font>
    <font>
      <sz val="10"/>
      <name val="Times New Roman"/>
      <family val="0"/>
    </font>
    <font>
      <b/>
      <sz val="12"/>
      <name val="Times New Roman"/>
      <family val="1"/>
    </font>
    <font>
      <b/>
      <sz val="11"/>
      <color indexed="48"/>
      <name val="Times New Roman"/>
      <family val="1"/>
    </font>
    <font>
      <sz val="14"/>
      <color indexed="8"/>
      <name val="Times New Roman"/>
      <family val="0"/>
    </font>
    <font>
      <sz val="12"/>
      <color indexed="8"/>
      <name val="Times New Roman"/>
      <family val="0"/>
    </font>
    <font>
      <b/>
      <sz val="11"/>
      <color indexed="57"/>
      <name val="Times New Roman"/>
      <family val="1"/>
    </font>
    <font>
      <sz val="11"/>
      <color indexed="14"/>
      <name val="Times New Roman"/>
      <family val="1"/>
    </font>
    <font>
      <sz val="11"/>
      <color indexed="62"/>
      <name val="Tahoma"/>
      <family val="2"/>
    </font>
    <font>
      <sz val="13"/>
      <name val="Tahoma"/>
      <family val="2"/>
    </font>
    <font>
      <vertAlign val="superscript"/>
      <sz val="13"/>
      <name val="Tahoma"/>
      <family val="2"/>
    </font>
    <font>
      <b/>
      <sz val="13"/>
      <name val="Tahoma"/>
      <family val="2"/>
    </font>
    <font>
      <sz val="13"/>
      <name val="Times New Roman"/>
      <family val="0"/>
    </font>
    <font>
      <sz val="12"/>
      <name val="Tahoma"/>
      <family val="2"/>
    </font>
    <font>
      <b/>
      <sz val="13"/>
      <color indexed="57"/>
      <name val="Tahoma"/>
      <family val="2"/>
    </font>
    <font>
      <b/>
      <vertAlign val="superscript"/>
      <sz val="13"/>
      <name val="Tahoma"/>
      <family val="2"/>
    </font>
    <font>
      <b/>
      <sz val="13"/>
      <color indexed="14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b/>
      <sz val="13"/>
      <name val="Times New Roman"/>
      <family val="0"/>
    </font>
    <font>
      <b/>
      <sz val="14"/>
      <name val="Tahoma"/>
      <family val="2"/>
    </font>
    <font>
      <sz val="14"/>
      <name val="Tahoma"/>
      <family val="2"/>
    </font>
    <font>
      <b/>
      <sz val="14"/>
      <color indexed="57"/>
      <name val="Tahoma"/>
      <family val="2"/>
    </font>
    <font>
      <b/>
      <sz val="14"/>
      <color indexed="14"/>
      <name val="Tahoma"/>
      <family val="2"/>
    </font>
    <font>
      <b/>
      <sz val="14"/>
      <color indexed="62"/>
      <name val="Tahoma"/>
      <family val="2"/>
    </font>
    <font>
      <b/>
      <sz val="12"/>
      <name val="Tahoma"/>
      <family val="2"/>
    </font>
    <font>
      <sz val="8"/>
      <name val="Tahoma"/>
      <family val="2"/>
    </font>
    <font>
      <vertAlign val="subscript"/>
      <sz val="14"/>
      <name val="Tahoma"/>
      <family val="2"/>
    </font>
    <font>
      <vertAlign val="subscript"/>
      <sz val="12"/>
      <name val="Tahoma"/>
      <family val="2"/>
    </font>
    <font>
      <sz val="12"/>
      <color indexed="10"/>
      <name val="Tahoma"/>
      <family val="2"/>
    </font>
    <font>
      <sz val="20"/>
      <name val="Tahoma"/>
      <family val="2"/>
    </font>
    <font>
      <b/>
      <sz val="11"/>
      <color indexed="10"/>
      <name val="Times New Roman"/>
      <family val="1"/>
    </font>
    <font>
      <u val="single"/>
      <sz val="11"/>
      <color indexed="12"/>
      <name val="Times New Roman"/>
      <family val="0"/>
    </font>
    <font>
      <b/>
      <u val="single"/>
      <sz val="15"/>
      <color indexed="12"/>
      <name val="Times New Roman"/>
      <family val="1"/>
    </font>
    <font>
      <u val="single"/>
      <sz val="11"/>
      <color indexed="36"/>
      <name val="Times New Roman"/>
      <family val="0"/>
    </font>
    <font>
      <b/>
      <sz val="20"/>
      <color indexed="12"/>
      <name val="Times New Roman"/>
      <family val="1"/>
    </font>
    <font>
      <sz val="11"/>
      <color indexed="22"/>
      <name val="Webdings"/>
      <family val="1"/>
    </font>
    <font>
      <b/>
      <sz val="11"/>
      <color indexed="9"/>
      <name val="Times New Roman"/>
      <family val="1"/>
    </font>
  </fonts>
  <fills count="8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8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2" borderId="0" xfId="0" applyFill="1" applyAlignment="1">
      <alignment/>
    </xf>
    <xf numFmtId="0" fontId="6" fillId="0" borderId="0" xfId="0" applyFont="1" applyAlignment="1">
      <alignment/>
    </xf>
    <xf numFmtId="0" fontId="6" fillId="2" borderId="0" xfId="0" applyFont="1" applyFill="1" applyAlignment="1">
      <alignment/>
    </xf>
    <xf numFmtId="1" fontId="6" fillId="2" borderId="0" xfId="0" applyNumberFormat="1" applyFont="1" applyFill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" fillId="0" borderId="0" xfId="0" applyFont="1" applyAlignment="1">
      <alignment horizontal="right"/>
    </xf>
    <xf numFmtId="0" fontId="10" fillId="0" borderId="0" xfId="0" applyFont="1" applyAlignment="1">
      <alignment horizontal="right"/>
    </xf>
    <xf numFmtId="0" fontId="10" fillId="0" borderId="0" xfId="0" applyFont="1" applyAlignment="1">
      <alignment/>
    </xf>
    <xf numFmtId="172" fontId="11" fillId="0" borderId="0" xfId="0" applyNumberFormat="1" applyFont="1" applyAlignment="1">
      <alignment/>
    </xf>
    <xf numFmtId="0" fontId="11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6" fillId="3" borderId="0" xfId="0" applyFont="1" applyFill="1" applyBorder="1" applyAlignment="1">
      <alignment/>
    </xf>
    <xf numFmtId="0" fontId="19" fillId="3" borderId="0" xfId="0" applyFont="1" applyFill="1" applyBorder="1" applyAlignment="1">
      <alignment/>
    </xf>
    <xf numFmtId="0" fontId="7" fillId="3" borderId="0" xfId="0" applyFont="1" applyFill="1" applyBorder="1" applyAlignment="1">
      <alignment/>
    </xf>
    <xf numFmtId="0" fontId="22" fillId="3" borderId="0" xfId="0" applyFont="1" applyFill="1" applyBorder="1" applyAlignment="1">
      <alignment/>
    </xf>
    <xf numFmtId="0" fontId="24" fillId="3" borderId="0" xfId="0" applyFont="1" applyFill="1" applyBorder="1" applyAlignment="1">
      <alignment/>
    </xf>
    <xf numFmtId="0" fontId="25" fillId="3" borderId="0" xfId="0" applyFont="1" applyFill="1" applyBorder="1" applyAlignment="1">
      <alignment/>
    </xf>
    <xf numFmtId="0" fontId="26" fillId="3" borderId="0" xfId="0" applyFont="1" applyFill="1" applyBorder="1" applyAlignment="1">
      <alignment/>
    </xf>
    <xf numFmtId="0" fontId="19" fillId="3" borderId="1" xfId="0" applyFont="1" applyFill="1" applyBorder="1" applyAlignment="1">
      <alignment/>
    </xf>
    <xf numFmtId="0" fontId="19" fillId="3" borderId="2" xfId="0" applyFont="1" applyFill="1" applyBorder="1" applyAlignment="1">
      <alignment/>
    </xf>
    <xf numFmtId="0" fontId="6" fillId="3" borderId="2" xfId="0" applyFont="1" applyFill="1" applyBorder="1" applyAlignment="1">
      <alignment/>
    </xf>
    <xf numFmtId="0" fontId="7" fillId="3" borderId="2" xfId="0" applyFont="1" applyFill="1" applyBorder="1" applyAlignment="1">
      <alignment/>
    </xf>
    <xf numFmtId="0" fontId="7" fillId="3" borderId="3" xfId="0" applyFont="1" applyFill="1" applyBorder="1" applyAlignment="1">
      <alignment/>
    </xf>
    <xf numFmtId="0" fontId="19" fillId="3" borderId="4" xfId="0" applyFont="1" applyFill="1" applyBorder="1" applyAlignment="1">
      <alignment/>
    </xf>
    <xf numFmtId="0" fontId="7" fillId="3" borderId="5" xfId="0" applyFont="1" applyFill="1" applyBorder="1" applyAlignment="1">
      <alignment/>
    </xf>
    <xf numFmtId="0" fontId="26" fillId="3" borderId="5" xfId="0" applyFont="1" applyFill="1" applyBorder="1" applyAlignment="1">
      <alignment/>
    </xf>
    <xf numFmtId="0" fontId="19" fillId="3" borderId="6" xfId="0" applyFont="1" applyFill="1" applyBorder="1" applyAlignment="1">
      <alignment/>
    </xf>
    <xf numFmtId="0" fontId="19" fillId="3" borderId="7" xfId="0" applyFont="1" applyFill="1" applyBorder="1" applyAlignment="1">
      <alignment/>
    </xf>
    <xf numFmtId="0" fontId="6" fillId="3" borderId="7" xfId="0" applyFont="1" applyFill="1" applyBorder="1" applyAlignment="1">
      <alignment/>
    </xf>
    <xf numFmtId="0" fontId="7" fillId="3" borderId="7" xfId="0" applyFont="1" applyFill="1" applyBorder="1" applyAlignment="1">
      <alignment/>
    </xf>
    <xf numFmtId="0" fontId="7" fillId="3" borderId="8" xfId="0" applyFont="1" applyFill="1" applyBorder="1" applyAlignment="1">
      <alignment/>
    </xf>
    <xf numFmtId="0" fontId="7" fillId="3" borderId="1" xfId="0" applyFont="1" applyFill="1" applyBorder="1" applyAlignment="1">
      <alignment/>
    </xf>
    <xf numFmtId="0" fontId="6" fillId="3" borderId="3" xfId="0" applyFont="1" applyFill="1" applyBorder="1" applyAlignment="1">
      <alignment/>
    </xf>
    <xf numFmtId="0" fontId="0" fillId="4" borderId="9" xfId="0" applyFill="1" applyBorder="1" applyAlignment="1">
      <alignment/>
    </xf>
    <xf numFmtId="0" fontId="0" fillId="4" borderId="10" xfId="0" applyFill="1" applyBorder="1" applyAlignment="1">
      <alignment/>
    </xf>
    <xf numFmtId="0" fontId="0" fillId="4" borderId="11" xfId="0" applyFill="1" applyBorder="1" applyAlignment="1">
      <alignment/>
    </xf>
    <xf numFmtId="0" fontId="0" fillId="4" borderId="12" xfId="0" applyFill="1" applyBorder="1" applyAlignment="1">
      <alignment/>
    </xf>
    <xf numFmtId="0" fontId="0" fillId="4" borderId="13" xfId="0" applyFill="1" applyBorder="1" applyAlignment="1">
      <alignment/>
    </xf>
    <xf numFmtId="0" fontId="0" fillId="4" borderId="0" xfId="0" applyFill="1" applyBorder="1" applyAlignment="1">
      <alignment/>
    </xf>
    <xf numFmtId="0" fontId="0" fillId="4" borderId="0" xfId="0" applyFill="1" applyAlignment="1">
      <alignment/>
    </xf>
    <xf numFmtId="0" fontId="0" fillId="4" borderId="0" xfId="0" applyFill="1" applyBorder="1" applyAlignment="1">
      <alignment horizontal="right"/>
    </xf>
    <xf numFmtId="0" fontId="4" fillId="4" borderId="0" xfId="0" applyFont="1" applyFill="1" applyBorder="1" applyAlignment="1">
      <alignment/>
    </xf>
    <xf numFmtId="0" fontId="0" fillId="4" borderId="0" xfId="0" applyFill="1" applyBorder="1" applyAlignment="1">
      <alignment horizontal="left"/>
    </xf>
    <xf numFmtId="0" fontId="3" fillId="4" borderId="0" xfId="0" applyFont="1" applyFill="1" applyBorder="1" applyAlignment="1">
      <alignment/>
    </xf>
    <xf numFmtId="0" fontId="3" fillId="4" borderId="0" xfId="0" applyFont="1" applyFill="1" applyBorder="1" applyAlignment="1">
      <alignment horizontal="right"/>
    </xf>
    <xf numFmtId="1" fontId="0" fillId="4" borderId="0" xfId="0" applyNumberFormat="1" applyFill="1" applyAlignment="1">
      <alignment/>
    </xf>
    <xf numFmtId="0" fontId="3" fillId="4" borderId="0" xfId="0" applyFont="1" applyFill="1" applyBorder="1" applyAlignment="1">
      <alignment horizontal="left"/>
    </xf>
    <xf numFmtId="0" fontId="19" fillId="5" borderId="14" xfId="0" applyFont="1" applyFill="1" applyBorder="1" applyAlignment="1">
      <alignment/>
    </xf>
    <xf numFmtId="0" fontId="19" fillId="5" borderId="15" xfId="0" applyFont="1" applyFill="1" applyBorder="1" applyAlignment="1">
      <alignment/>
    </xf>
    <xf numFmtId="0" fontId="17" fillId="5" borderId="15" xfId="0" applyFont="1" applyFill="1" applyBorder="1" applyAlignment="1">
      <alignment/>
    </xf>
    <xf numFmtId="0" fontId="17" fillId="5" borderId="16" xfId="0" applyFont="1" applyFill="1" applyBorder="1" applyAlignment="1">
      <alignment/>
    </xf>
    <xf numFmtId="0" fontId="17" fillId="5" borderId="2" xfId="0" applyFont="1" applyFill="1" applyBorder="1" applyAlignment="1">
      <alignment/>
    </xf>
    <xf numFmtId="0" fontId="17" fillId="5" borderId="3" xfId="0" applyFont="1" applyFill="1" applyBorder="1" applyAlignment="1">
      <alignment/>
    </xf>
    <xf numFmtId="0" fontId="6" fillId="5" borderId="4" xfId="0" applyFont="1" applyFill="1" applyBorder="1" applyAlignment="1">
      <alignment/>
    </xf>
    <xf numFmtId="0" fontId="6" fillId="5" borderId="0" xfId="0" applyFont="1" applyFill="1" applyBorder="1" applyAlignment="1">
      <alignment/>
    </xf>
    <xf numFmtId="0" fontId="6" fillId="5" borderId="5" xfId="0" applyFont="1" applyFill="1" applyBorder="1" applyAlignment="1">
      <alignment/>
    </xf>
    <xf numFmtId="0" fontId="17" fillId="5" borderId="0" xfId="0" applyFont="1" applyFill="1" applyBorder="1" applyAlignment="1">
      <alignment/>
    </xf>
    <xf numFmtId="0" fontId="17" fillId="5" borderId="5" xfId="0" applyFont="1" applyFill="1" applyBorder="1" applyAlignment="1">
      <alignment/>
    </xf>
    <xf numFmtId="0" fontId="17" fillId="5" borderId="7" xfId="0" applyFont="1" applyFill="1" applyBorder="1" applyAlignment="1">
      <alignment/>
    </xf>
    <xf numFmtId="0" fontId="17" fillId="5" borderId="8" xfId="0" applyFont="1" applyFill="1" applyBorder="1" applyAlignment="1">
      <alignment/>
    </xf>
    <xf numFmtId="0" fontId="6" fillId="5" borderId="1" xfId="0" applyFont="1" applyFill="1" applyBorder="1" applyAlignment="1">
      <alignment/>
    </xf>
    <xf numFmtId="0" fontId="6" fillId="5" borderId="2" xfId="0" applyFont="1" applyFill="1" applyBorder="1" applyAlignment="1">
      <alignment/>
    </xf>
    <xf numFmtId="0" fontId="6" fillId="5" borderId="3" xfId="0" applyFont="1" applyFill="1" applyBorder="1" applyAlignment="1">
      <alignment/>
    </xf>
    <xf numFmtId="0" fontId="17" fillId="5" borderId="0" xfId="0" applyFont="1" applyFill="1" applyBorder="1" applyAlignment="1">
      <alignment horizontal="center"/>
    </xf>
    <xf numFmtId="0" fontId="9" fillId="5" borderId="4" xfId="0" applyFont="1" applyFill="1" applyBorder="1" applyAlignment="1">
      <alignment/>
    </xf>
    <xf numFmtId="0" fontId="9" fillId="5" borderId="0" xfId="0" applyFont="1" applyFill="1" applyBorder="1" applyAlignment="1">
      <alignment/>
    </xf>
    <xf numFmtId="0" fontId="9" fillId="5" borderId="5" xfId="0" applyFont="1" applyFill="1" applyBorder="1" applyAlignment="1">
      <alignment/>
    </xf>
    <xf numFmtId="0" fontId="21" fillId="5" borderId="4" xfId="0" applyFont="1" applyFill="1" applyBorder="1" applyAlignment="1">
      <alignment/>
    </xf>
    <xf numFmtId="0" fontId="20" fillId="5" borderId="5" xfId="0" applyFont="1" applyFill="1" applyBorder="1" applyAlignment="1">
      <alignment/>
    </xf>
    <xf numFmtId="0" fontId="11" fillId="0" borderId="0" xfId="0" applyFont="1" applyAlignment="1">
      <alignment horizontal="right"/>
    </xf>
    <xf numFmtId="0" fontId="7" fillId="5" borderId="4" xfId="0" applyFont="1" applyFill="1" applyBorder="1" applyAlignment="1">
      <alignment/>
    </xf>
    <xf numFmtId="0" fontId="7" fillId="5" borderId="0" xfId="0" applyFont="1" applyFill="1" applyBorder="1" applyAlignment="1">
      <alignment/>
    </xf>
    <xf numFmtId="0" fontId="7" fillId="5" borderId="5" xfId="0" applyFont="1" applyFill="1" applyBorder="1" applyAlignment="1">
      <alignment/>
    </xf>
    <xf numFmtId="0" fontId="19" fillId="5" borderId="6" xfId="0" applyFont="1" applyFill="1" applyBorder="1" applyAlignment="1">
      <alignment/>
    </xf>
    <xf numFmtId="0" fontId="19" fillId="5" borderId="7" xfId="0" applyFont="1" applyFill="1" applyBorder="1" applyAlignment="1">
      <alignment/>
    </xf>
    <xf numFmtId="1" fontId="19" fillId="5" borderId="7" xfId="0" applyNumberFormat="1" applyFont="1" applyFill="1" applyBorder="1" applyAlignment="1">
      <alignment/>
    </xf>
    <xf numFmtId="0" fontId="27" fillId="5" borderId="8" xfId="0" applyFont="1" applyFill="1" applyBorder="1" applyAlignment="1" quotePrefix="1">
      <alignment/>
    </xf>
    <xf numFmtId="0" fontId="19" fillId="5" borderId="0" xfId="0" applyFont="1" applyFill="1" applyBorder="1" applyAlignment="1">
      <alignment/>
    </xf>
    <xf numFmtId="0" fontId="27" fillId="5" borderId="5" xfId="0" applyFont="1" applyFill="1" applyBorder="1" applyAlignment="1">
      <alignment/>
    </xf>
    <xf numFmtId="1" fontId="7" fillId="5" borderId="7" xfId="0" applyNumberFormat="1" applyFont="1" applyFill="1" applyBorder="1" applyAlignment="1">
      <alignment/>
    </xf>
    <xf numFmtId="0" fontId="19" fillId="5" borderId="1" xfId="0" applyFont="1" applyFill="1" applyBorder="1" applyAlignment="1">
      <alignment/>
    </xf>
    <xf numFmtId="0" fontId="19" fillId="5" borderId="4" xfId="0" applyFont="1" applyFill="1" applyBorder="1" applyAlignment="1">
      <alignment/>
    </xf>
    <xf numFmtId="0" fontId="29" fillId="0" borderId="0" xfId="0" applyFont="1" applyFill="1" applyBorder="1" applyAlignment="1">
      <alignment/>
    </xf>
    <xf numFmtId="0" fontId="28" fillId="0" borderId="0" xfId="0" applyFont="1" applyFill="1" applyBorder="1" applyAlignment="1">
      <alignment/>
    </xf>
    <xf numFmtId="0" fontId="30" fillId="0" borderId="0" xfId="0" applyFont="1" applyFill="1" applyBorder="1" applyAlignment="1">
      <alignment/>
    </xf>
    <xf numFmtId="0" fontId="31" fillId="0" borderId="0" xfId="0" applyFont="1" applyFill="1" applyBorder="1" applyAlignment="1">
      <alignment/>
    </xf>
    <xf numFmtId="0" fontId="32" fillId="0" borderId="0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0" fontId="19" fillId="3" borderId="2" xfId="0" applyFont="1" applyFill="1" applyBorder="1" applyAlignment="1">
      <alignment horizontal="center"/>
    </xf>
    <xf numFmtId="0" fontId="19" fillId="3" borderId="0" xfId="0" applyFont="1" applyFill="1" applyBorder="1" applyAlignment="1">
      <alignment horizontal="center"/>
    </xf>
    <xf numFmtId="0" fontId="19" fillId="3" borderId="7" xfId="0" applyFont="1" applyFill="1" applyBorder="1" applyAlignment="1">
      <alignment horizontal="center"/>
    </xf>
    <xf numFmtId="0" fontId="28" fillId="0" borderId="0" xfId="0" applyFont="1" applyFill="1" applyBorder="1" applyAlignment="1">
      <alignment horizontal="right"/>
    </xf>
    <xf numFmtId="0" fontId="37" fillId="0" borderId="0" xfId="0" applyFont="1" applyFill="1" applyBorder="1" applyAlignment="1">
      <alignment/>
    </xf>
    <xf numFmtId="0" fontId="29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/>
    </xf>
    <xf numFmtId="0" fontId="17" fillId="5" borderId="2" xfId="0" applyFont="1" applyFill="1" applyBorder="1" applyAlignment="1" quotePrefix="1">
      <alignment/>
    </xf>
    <xf numFmtId="0" fontId="17" fillId="5" borderId="0" xfId="0" applyFont="1" applyFill="1" applyBorder="1" applyAlignment="1" quotePrefix="1">
      <alignment/>
    </xf>
    <xf numFmtId="0" fontId="29" fillId="3" borderId="17" xfId="0" applyFont="1" applyFill="1" applyBorder="1" applyAlignment="1" applyProtection="1">
      <alignment/>
      <protection hidden="1" locked="0"/>
    </xf>
    <xf numFmtId="0" fontId="29" fillId="0" borderId="0" xfId="0" applyFont="1" applyFill="1" applyBorder="1" applyAlignment="1" applyProtection="1">
      <alignment/>
      <protection hidden="1" locked="0"/>
    </xf>
    <xf numFmtId="0" fontId="21" fillId="0" borderId="0" xfId="0" applyFont="1" applyFill="1" applyBorder="1" applyAlignment="1" applyProtection="1">
      <alignment/>
      <protection hidden="1" locked="0"/>
    </xf>
    <xf numFmtId="0" fontId="8" fillId="0" borderId="0" xfId="0" applyFont="1" applyFill="1" applyBorder="1" applyAlignment="1" applyProtection="1">
      <alignment horizontal="left"/>
      <protection hidden="1" locked="0"/>
    </xf>
    <xf numFmtId="0" fontId="33" fillId="0" borderId="0" xfId="0" applyFont="1" applyFill="1" applyBorder="1" applyAlignment="1" applyProtection="1">
      <alignment/>
      <protection hidden="1" locked="0"/>
    </xf>
    <xf numFmtId="0" fontId="37" fillId="0" borderId="0" xfId="0" applyFont="1" applyFill="1" applyBorder="1" applyAlignment="1" applyProtection="1">
      <alignment/>
      <protection hidden="1" locked="0"/>
    </xf>
    <xf numFmtId="0" fontId="34" fillId="0" borderId="0" xfId="0" applyFont="1" applyFill="1" applyBorder="1" applyAlignment="1" applyProtection="1">
      <alignment/>
      <protection hidden="1" locked="0"/>
    </xf>
    <xf numFmtId="0" fontId="38" fillId="0" borderId="0" xfId="0" applyFont="1" applyFill="1" applyBorder="1" applyAlignment="1" applyProtection="1">
      <alignment/>
      <protection hidden="1" locked="0"/>
    </xf>
    <xf numFmtId="0" fontId="41" fillId="0" borderId="0" xfId="16" applyFont="1" applyFill="1" applyBorder="1" applyAlignment="1">
      <alignment horizontal="center"/>
    </xf>
    <xf numFmtId="0" fontId="43" fillId="6" borderId="1" xfId="16" applyFont="1" applyFill="1" applyBorder="1" applyAlignment="1">
      <alignment horizontal="center" vertical="center"/>
    </xf>
    <xf numFmtId="0" fontId="43" fillId="6" borderId="2" xfId="16" applyFont="1" applyFill="1" applyBorder="1" applyAlignment="1">
      <alignment horizontal="center" vertical="center"/>
    </xf>
    <xf numFmtId="0" fontId="43" fillId="6" borderId="3" xfId="16" applyFont="1" applyFill="1" applyBorder="1" applyAlignment="1">
      <alignment horizontal="center" vertical="center"/>
    </xf>
    <xf numFmtId="0" fontId="43" fillId="6" borderId="6" xfId="16" applyFont="1" applyFill="1" applyBorder="1" applyAlignment="1">
      <alignment horizontal="center" vertical="center"/>
    </xf>
    <xf numFmtId="0" fontId="43" fillId="6" borderId="7" xfId="16" applyFont="1" applyFill="1" applyBorder="1" applyAlignment="1">
      <alignment horizontal="center" vertical="center"/>
    </xf>
    <xf numFmtId="0" fontId="43" fillId="6" borderId="8" xfId="16" applyFont="1" applyFill="1" applyBorder="1" applyAlignment="1">
      <alignment horizontal="center" vertical="center"/>
    </xf>
    <xf numFmtId="0" fontId="15" fillId="0" borderId="0" xfId="0" applyFont="1" applyBorder="1" applyAlignment="1">
      <alignment horizontal="center"/>
    </xf>
    <xf numFmtId="0" fontId="19" fillId="5" borderId="7" xfId="0" applyFont="1" applyFill="1" applyBorder="1" applyAlignment="1">
      <alignment horizontal="center"/>
    </xf>
    <xf numFmtId="0" fontId="19" fillId="5" borderId="7" xfId="0" applyFont="1" applyFill="1" applyBorder="1" applyAlignment="1">
      <alignment horizontal="left"/>
    </xf>
    <xf numFmtId="0" fontId="39" fillId="4" borderId="18" xfId="0" applyFont="1" applyFill="1" applyBorder="1" applyAlignment="1">
      <alignment horizontal="center"/>
    </xf>
    <xf numFmtId="0" fontId="39" fillId="4" borderId="19" xfId="0" applyFont="1" applyFill="1" applyBorder="1" applyAlignment="1">
      <alignment horizontal="center"/>
    </xf>
    <xf numFmtId="0" fontId="39" fillId="4" borderId="20" xfId="0" applyFont="1" applyFill="1" applyBorder="1" applyAlignment="1">
      <alignment horizontal="center"/>
    </xf>
    <xf numFmtId="0" fontId="16" fillId="0" borderId="13" xfId="0" applyFont="1" applyBorder="1" applyAlignment="1">
      <alignment horizontal="center" vertical="top" textRotation="90"/>
    </xf>
    <xf numFmtId="0" fontId="6" fillId="0" borderId="13" xfId="0" applyFont="1" applyBorder="1" applyAlignment="1">
      <alignment horizontal="center" textRotation="90"/>
    </xf>
    <xf numFmtId="0" fontId="17" fillId="5" borderId="0" xfId="0" applyFont="1" applyFill="1" applyBorder="1" applyAlignment="1">
      <alignment horizontal="left" vertical="center"/>
    </xf>
    <xf numFmtId="0" fontId="19" fillId="5" borderId="0" xfId="0" applyFont="1" applyFill="1" applyBorder="1" applyAlignment="1">
      <alignment horizontal="center"/>
    </xf>
    <xf numFmtId="1" fontId="7" fillId="5" borderId="0" xfId="0" applyNumberFormat="1" applyFont="1" applyFill="1" applyBorder="1" applyAlignment="1">
      <alignment horizontal="center"/>
    </xf>
    <xf numFmtId="1" fontId="7" fillId="5" borderId="7" xfId="0" applyNumberFormat="1" applyFont="1" applyFill="1" applyBorder="1" applyAlignment="1">
      <alignment horizontal="center"/>
    </xf>
    <xf numFmtId="0" fontId="17" fillId="5" borderId="4" xfId="0" applyFont="1" applyFill="1" applyBorder="1" applyAlignment="1">
      <alignment horizontal="left" vertical="center"/>
    </xf>
    <xf numFmtId="0" fontId="17" fillId="5" borderId="0" xfId="0" applyFont="1" applyFill="1" applyBorder="1" applyAlignment="1" quotePrefix="1">
      <alignment horizontal="center"/>
    </xf>
    <xf numFmtId="0" fontId="39" fillId="0" borderId="10" xfId="0" applyFont="1" applyBorder="1" applyAlignment="1">
      <alignment horizontal="center"/>
    </xf>
    <xf numFmtId="0" fontId="17" fillId="5" borderId="0" xfId="0" applyFont="1" applyFill="1" applyBorder="1" applyAlignment="1" quotePrefix="1">
      <alignment horizontal="left" vertical="center"/>
    </xf>
    <xf numFmtId="1" fontId="17" fillId="5" borderId="0" xfId="0" applyNumberFormat="1" applyFont="1" applyFill="1" applyBorder="1" applyAlignment="1">
      <alignment horizontal="left" vertical="center"/>
    </xf>
    <xf numFmtId="0" fontId="44" fillId="4" borderId="0" xfId="0" applyFont="1" applyFill="1" applyBorder="1" applyAlignment="1">
      <alignment/>
    </xf>
    <xf numFmtId="0" fontId="0" fillId="7" borderId="0" xfId="0" applyFill="1" applyAlignment="1">
      <alignment/>
    </xf>
    <xf numFmtId="0" fontId="10" fillId="7" borderId="0" xfId="0" applyFont="1" applyFill="1" applyAlignment="1">
      <alignment/>
    </xf>
    <xf numFmtId="0" fontId="0" fillId="7" borderId="9" xfId="0" applyFill="1" applyBorder="1" applyAlignment="1">
      <alignment/>
    </xf>
    <xf numFmtId="0" fontId="0" fillId="7" borderId="10" xfId="0" applyFill="1" applyBorder="1" applyAlignment="1">
      <alignment/>
    </xf>
    <xf numFmtId="0" fontId="0" fillId="7" borderId="11" xfId="0" applyFill="1" applyBorder="1" applyAlignment="1">
      <alignment/>
    </xf>
    <xf numFmtId="0" fontId="9" fillId="7" borderId="0" xfId="0" applyFont="1" applyFill="1" applyAlignment="1">
      <alignment/>
    </xf>
    <xf numFmtId="0" fontId="0" fillId="7" borderId="12" xfId="0" applyFill="1" applyBorder="1" applyAlignment="1">
      <alignment/>
    </xf>
    <xf numFmtId="0" fontId="2" fillId="7" borderId="0" xfId="0" applyFont="1" applyFill="1" applyBorder="1" applyAlignment="1">
      <alignment/>
    </xf>
    <xf numFmtId="0" fontId="0" fillId="7" borderId="13" xfId="0" applyFill="1" applyBorder="1" applyAlignment="1">
      <alignment/>
    </xf>
    <xf numFmtId="0" fontId="6" fillId="7" borderId="0" xfId="0" applyFont="1" applyFill="1" applyAlignment="1">
      <alignment/>
    </xf>
    <xf numFmtId="0" fontId="0" fillId="7" borderId="0" xfId="0" applyFill="1" applyBorder="1" applyAlignment="1">
      <alignment/>
    </xf>
    <xf numFmtId="0" fontId="0" fillId="7" borderId="0" xfId="0" applyFill="1" applyBorder="1" applyAlignment="1">
      <alignment horizontal="right"/>
    </xf>
    <xf numFmtId="1" fontId="0" fillId="7" borderId="0" xfId="0" applyNumberFormat="1" applyFill="1" applyBorder="1" applyAlignment="1">
      <alignment/>
    </xf>
    <xf numFmtId="0" fontId="4" fillId="7" borderId="0" xfId="0" applyFont="1" applyFill="1" applyBorder="1" applyAlignment="1">
      <alignment/>
    </xf>
    <xf numFmtId="0" fontId="0" fillId="7" borderId="0" xfId="0" applyFill="1" applyBorder="1" applyAlignment="1">
      <alignment horizontal="left"/>
    </xf>
    <xf numFmtId="0" fontId="3" fillId="7" borderId="0" xfId="0" applyFont="1" applyFill="1" applyBorder="1" applyAlignment="1">
      <alignment/>
    </xf>
    <xf numFmtId="0" fontId="3" fillId="7" borderId="0" xfId="0" applyFont="1" applyFill="1" applyBorder="1" applyAlignment="1">
      <alignment horizontal="right"/>
    </xf>
    <xf numFmtId="0" fontId="39" fillId="7" borderId="18" xfId="0" applyFont="1" applyFill="1" applyBorder="1" applyAlignment="1">
      <alignment horizontal="center"/>
    </xf>
    <xf numFmtId="0" fontId="39" fillId="7" borderId="19" xfId="0" applyFont="1" applyFill="1" applyBorder="1" applyAlignment="1">
      <alignment horizontal="center"/>
    </xf>
    <xf numFmtId="0" fontId="39" fillId="7" borderId="20" xfId="0" applyFont="1" applyFill="1" applyBorder="1" applyAlignment="1">
      <alignment horizontal="center"/>
    </xf>
    <xf numFmtId="0" fontId="45" fillId="0" borderId="0" xfId="0" applyFont="1" applyBorder="1" applyAlignment="1">
      <alignment horizontal="left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Percent" xfId="19"/>
    <cellStyle name="Currency" xfId="20"/>
    <cellStyle name="Currency [0]" xfId="21"/>
  </cellStyles>
  <dxfs count="1">
    <dxf>
      <font>
        <color auto="1"/>
      </font>
      <fill>
        <patternFill>
          <bgColor rgb="FFFFFF99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4.emf" /><Relationship Id="rId2" Type="http://schemas.openxmlformats.org/officeDocument/2006/relationships/image" Target="../media/image7.emf" /><Relationship Id="rId3" Type="http://schemas.openxmlformats.org/officeDocument/2006/relationships/image" Target="../media/image15.emf" /><Relationship Id="rId4" Type="http://schemas.openxmlformats.org/officeDocument/2006/relationships/image" Target="../media/image11.emf" /><Relationship Id="rId5" Type="http://schemas.openxmlformats.org/officeDocument/2006/relationships/image" Target="../media/image17.emf" /><Relationship Id="rId6" Type="http://schemas.openxmlformats.org/officeDocument/2006/relationships/image" Target="../media/image16.emf" /><Relationship Id="rId7" Type="http://schemas.openxmlformats.org/officeDocument/2006/relationships/image" Target="../media/image12.emf" /><Relationship Id="rId8" Type="http://schemas.openxmlformats.org/officeDocument/2006/relationships/image" Target="../media/image9.emf" /><Relationship Id="rId9" Type="http://schemas.openxmlformats.org/officeDocument/2006/relationships/image" Target="../media/image13.emf" /><Relationship Id="rId10" Type="http://schemas.openxmlformats.org/officeDocument/2006/relationships/image" Target="../media/image5.emf" /><Relationship Id="rId11" Type="http://schemas.openxmlformats.org/officeDocument/2006/relationships/image" Target="../media/image1.emf" /><Relationship Id="rId12" Type="http://schemas.openxmlformats.org/officeDocument/2006/relationships/image" Target="../media/image4.emf" /><Relationship Id="rId13" Type="http://schemas.openxmlformats.org/officeDocument/2006/relationships/image" Target="../media/image3.emf" /><Relationship Id="rId14" Type="http://schemas.openxmlformats.org/officeDocument/2006/relationships/image" Target="../media/image6.emf" /><Relationship Id="rId15" Type="http://schemas.openxmlformats.org/officeDocument/2006/relationships/image" Target="../media/image8.emf" /><Relationship Id="rId16" Type="http://schemas.openxmlformats.org/officeDocument/2006/relationships/image" Target="../media/image14.emf" /><Relationship Id="rId17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0.png" /><Relationship Id="rId2" Type="http://schemas.openxmlformats.org/officeDocument/2006/relationships/image" Target="../media/image18.png" /><Relationship Id="rId3" Type="http://schemas.openxmlformats.org/officeDocument/2006/relationships/image" Target="../media/image19.png" /><Relationship Id="rId4" Type="http://schemas.openxmlformats.org/officeDocument/2006/relationships/image" Target="../media/image20.png" /><Relationship Id="rId5" Type="http://schemas.openxmlformats.org/officeDocument/2006/relationships/image" Target="../media/image21.png" /><Relationship Id="rId6" Type="http://schemas.openxmlformats.org/officeDocument/2006/relationships/image" Target="../media/image22.png" /><Relationship Id="rId7" Type="http://schemas.openxmlformats.org/officeDocument/2006/relationships/image" Target="../media/image2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152400</xdr:colOff>
      <xdr:row>15</xdr:row>
      <xdr:rowOff>28575</xdr:rowOff>
    </xdr:from>
    <xdr:to>
      <xdr:col>5</xdr:col>
      <xdr:colOff>314325</xdr:colOff>
      <xdr:row>15</xdr:row>
      <xdr:rowOff>228600</xdr:rowOff>
    </xdr:to>
    <xdr:pic>
      <xdr:nvPicPr>
        <xdr:cNvPr id="1" name="Check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6050" y="3533775"/>
          <a:ext cx="161925" cy="2000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7</xdr:col>
      <xdr:colOff>228600</xdr:colOff>
      <xdr:row>15</xdr:row>
      <xdr:rowOff>66675</xdr:rowOff>
    </xdr:from>
    <xdr:to>
      <xdr:col>7</xdr:col>
      <xdr:colOff>428625</xdr:colOff>
      <xdr:row>15</xdr:row>
      <xdr:rowOff>228600</xdr:rowOff>
    </xdr:to>
    <xdr:pic>
      <xdr:nvPicPr>
        <xdr:cNvPr id="2" name="CheckBox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38550" y="3571875"/>
          <a:ext cx="200025" cy="1619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9</xdr:col>
      <xdr:colOff>209550</xdr:colOff>
      <xdr:row>15</xdr:row>
      <xdr:rowOff>38100</xdr:rowOff>
    </xdr:from>
    <xdr:to>
      <xdr:col>9</xdr:col>
      <xdr:colOff>419100</xdr:colOff>
      <xdr:row>15</xdr:row>
      <xdr:rowOff>228600</xdr:rowOff>
    </xdr:to>
    <xdr:pic>
      <xdr:nvPicPr>
        <xdr:cNvPr id="3" name="CheckBox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495800" y="3543300"/>
          <a:ext cx="209550" cy="1905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11</xdr:col>
      <xdr:colOff>247650</xdr:colOff>
      <xdr:row>15</xdr:row>
      <xdr:rowOff>28575</xdr:rowOff>
    </xdr:from>
    <xdr:to>
      <xdr:col>11</xdr:col>
      <xdr:colOff>419100</xdr:colOff>
      <xdr:row>15</xdr:row>
      <xdr:rowOff>228600</xdr:rowOff>
    </xdr:to>
    <xdr:pic>
      <xdr:nvPicPr>
        <xdr:cNvPr id="4" name="CheckBox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410200" y="3533775"/>
          <a:ext cx="171450" cy="2000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5</xdr:col>
      <xdr:colOff>152400</xdr:colOff>
      <xdr:row>16</xdr:row>
      <xdr:rowOff>28575</xdr:rowOff>
    </xdr:from>
    <xdr:to>
      <xdr:col>5</xdr:col>
      <xdr:colOff>323850</xdr:colOff>
      <xdr:row>16</xdr:row>
      <xdr:rowOff>228600</xdr:rowOff>
    </xdr:to>
    <xdr:pic>
      <xdr:nvPicPr>
        <xdr:cNvPr id="5" name="CheckBox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686050" y="3762375"/>
          <a:ext cx="171450" cy="2000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7</xdr:col>
      <xdr:colOff>228600</xdr:colOff>
      <xdr:row>16</xdr:row>
      <xdr:rowOff>47625</xdr:rowOff>
    </xdr:from>
    <xdr:to>
      <xdr:col>7</xdr:col>
      <xdr:colOff>438150</xdr:colOff>
      <xdr:row>16</xdr:row>
      <xdr:rowOff>219075</xdr:rowOff>
    </xdr:to>
    <xdr:pic>
      <xdr:nvPicPr>
        <xdr:cNvPr id="6" name="CheckBox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638550" y="3781425"/>
          <a:ext cx="209550" cy="1714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9</xdr:col>
      <xdr:colOff>209550</xdr:colOff>
      <xdr:row>16</xdr:row>
      <xdr:rowOff>28575</xdr:rowOff>
    </xdr:from>
    <xdr:to>
      <xdr:col>9</xdr:col>
      <xdr:colOff>409575</xdr:colOff>
      <xdr:row>16</xdr:row>
      <xdr:rowOff>228600</xdr:rowOff>
    </xdr:to>
    <xdr:pic>
      <xdr:nvPicPr>
        <xdr:cNvPr id="7" name="CheckBox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495800" y="3762375"/>
          <a:ext cx="200025" cy="2000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11</xdr:col>
      <xdr:colOff>238125</xdr:colOff>
      <xdr:row>16</xdr:row>
      <xdr:rowOff>38100</xdr:rowOff>
    </xdr:from>
    <xdr:to>
      <xdr:col>11</xdr:col>
      <xdr:colOff>428625</xdr:colOff>
      <xdr:row>16</xdr:row>
      <xdr:rowOff>228600</xdr:rowOff>
    </xdr:to>
    <xdr:pic>
      <xdr:nvPicPr>
        <xdr:cNvPr id="8" name="CheckBox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400675" y="377190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5</xdr:col>
      <xdr:colOff>142875</xdr:colOff>
      <xdr:row>12</xdr:row>
      <xdr:rowOff>76200</xdr:rowOff>
    </xdr:from>
    <xdr:to>
      <xdr:col>5</xdr:col>
      <xdr:colOff>333375</xdr:colOff>
      <xdr:row>12</xdr:row>
      <xdr:rowOff>219075</xdr:rowOff>
    </xdr:to>
    <xdr:pic>
      <xdr:nvPicPr>
        <xdr:cNvPr id="9" name="CheckBox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676525" y="29337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7</xdr:col>
      <xdr:colOff>257175</xdr:colOff>
      <xdr:row>12</xdr:row>
      <xdr:rowOff>66675</xdr:rowOff>
    </xdr:from>
    <xdr:to>
      <xdr:col>7</xdr:col>
      <xdr:colOff>409575</xdr:colOff>
      <xdr:row>12</xdr:row>
      <xdr:rowOff>219075</xdr:rowOff>
    </xdr:to>
    <xdr:pic>
      <xdr:nvPicPr>
        <xdr:cNvPr id="10" name="CheckBox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3667125" y="29241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9</xdr:col>
      <xdr:colOff>219075</xdr:colOff>
      <xdr:row>12</xdr:row>
      <xdr:rowOff>57150</xdr:rowOff>
    </xdr:from>
    <xdr:to>
      <xdr:col>9</xdr:col>
      <xdr:colOff>419100</xdr:colOff>
      <xdr:row>12</xdr:row>
      <xdr:rowOff>228600</xdr:rowOff>
    </xdr:to>
    <xdr:pic>
      <xdr:nvPicPr>
        <xdr:cNvPr id="11" name="CheckBox1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505325" y="2914650"/>
          <a:ext cx="200025" cy="1714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11</xdr:col>
      <xdr:colOff>257175</xdr:colOff>
      <xdr:row>12</xdr:row>
      <xdr:rowOff>38100</xdr:rowOff>
    </xdr:from>
    <xdr:to>
      <xdr:col>12</xdr:col>
      <xdr:colOff>28575</xdr:colOff>
      <xdr:row>13</xdr:row>
      <xdr:rowOff>28575</xdr:rowOff>
    </xdr:to>
    <xdr:pic>
      <xdr:nvPicPr>
        <xdr:cNvPr id="12" name="CheckBox1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5419725" y="2895600"/>
          <a:ext cx="209550" cy="2190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5</xdr:col>
      <xdr:colOff>123825</xdr:colOff>
      <xdr:row>19</xdr:row>
      <xdr:rowOff>66675</xdr:rowOff>
    </xdr:from>
    <xdr:to>
      <xdr:col>5</xdr:col>
      <xdr:colOff>314325</xdr:colOff>
      <xdr:row>19</xdr:row>
      <xdr:rowOff>209550</xdr:rowOff>
    </xdr:to>
    <xdr:pic>
      <xdr:nvPicPr>
        <xdr:cNvPr id="13" name="CheckBox1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2657475" y="444817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7</xdr:col>
      <xdr:colOff>238125</xdr:colOff>
      <xdr:row>19</xdr:row>
      <xdr:rowOff>66675</xdr:rowOff>
    </xdr:from>
    <xdr:to>
      <xdr:col>7</xdr:col>
      <xdr:colOff>409575</xdr:colOff>
      <xdr:row>19</xdr:row>
      <xdr:rowOff>209550</xdr:rowOff>
    </xdr:to>
    <xdr:pic>
      <xdr:nvPicPr>
        <xdr:cNvPr id="14" name="CheckBox14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3648075" y="4448175"/>
          <a:ext cx="171450" cy="1428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9</xdr:col>
      <xdr:colOff>219075</xdr:colOff>
      <xdr:row>19</xdr:row>
      <xdr:rowOff>57150</xdr:rowOff>
    </xdr:from>
    <xdr:to>
      <xdr:col>9</xdr:col>
      <xdr:colOff>419100</xdr:colOff>
      <xdr:row>19</xdr:row>
      <xdr:rowOff>228600</xdr:rowOff>
    </xdr:to>
    <xdr:pic>
      <xdr:nvPicPr>
        <xdr:cNvPr id="15" name="CheckBox15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4505325" y="4438650"/>
          <a:ext cx="200025" cy="1714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11</xdr:col>
      <xdr:colOff>238125</xdr:colOff>
      <xdr:row>19</xdr:row>
      <xdr:rowOff>66675</xdr:rowOff>
    </xdr:from>
    <xdr:to>
      <xdr:col>11</xdr:col>
      <xdr:colOff>409575</xdr:colOff>
      <xdr:row>19</xdr:row>
      <xdr:rowOff>219075</xdr:rowOff>
    </xdr:to>
    <xdr:pic>
      <xdr:nvPicPr>
        <xdr:cNvPr id="16" name="CheckBox16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5400675" y="4448175"/>
          <a:ext cx="171450" cy="1524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4</xdr:col>
      <xdr:colOff>142875</xdr:colOff>
      <xdr:row>0</xdr:row>
      <xdr:rowOff>219075</xdr:rowOff>
    </xdr:from>
    <xdr:to>
      <xdr:col>4</xdr:col>
      <xdr:colOff>495300</xdr:colOff>
      <xdr:row>0</xdr:row>
      <xdr:rowOff>590550</xdr:rowOff>
    </xdr:to>
    <xdr:sp>
      <xdr:nvSpPr>
        <xdr:cNvPr id="17" name="AutoShape 22"/>
        <xdr:cNvSpPr>
          <a:spLocks/>
        </xdr:cNvSpPr>
      </xdr:nvSpPr>
      <xdr:spPr>
        <a:xfrm>
          <a:off x="1990725" y="219075"/>
          <a:ext cx="352425" cy="371475"/>
        </a:xfrm>
        <a:prstGeom prst="bentArrow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 editAs="oneCell">
    <xdr:from>
      <xdr:col>4</xdr:col>
      <xdr:colOff>276225</xdr:colOff>
      <xdr:row>33</xdr:row>
      <xdr:rowOff>123825</xdr:rowOff>
    </xdr:from>
    <xdr:to>
      <xdr:col>13</xdr:col>
      <xdr:colOff>247650</xdr:colOff>
      <xdr:row>34</xdr:row>
      <xdr:rowOff>180975</xdr:rowOff>
    </xdr:to>
    <xdr:pic>
      <xdr:nvPicPr>
        <xdr:cNvPr id="18" name="btnBerekening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2124075" y="4733925"/>
          <a:ext cx="43338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123825</xdr:colOff>
      <xdr:row>2</xdr:row>
      <xdr:rowOff>114300</xdr:rowOff>
    </xdr:from>
    <xdr:to>
      <xdr:col>18</xdr:col>
      <xdr:colOff>142875</xdr:colOff>
      <xdr:row>15</xdr:row>
      <xdr:rowOff>28575</xdr:rowOff>
    </xdr:to>
    <xdr:grpSp>
      <xdr:nvGrpSpPr>
        <xdr:cNvPr id="1" name="Group 20"/>
        <xdr:cNvGrpSpPr>
          <a:grpSpLocks/>
        </xdr:cNvGrpSpPr>
      </xdr:nvGrpSpPr>
      <xdr:grpSpPr>
        <a:xfrm>
          <a:off x="5600700" y="514350"/>
          <a:ext cx="828675" cy="2600325"/>
          <a:chOff x="651" y="59"/>
          <a:chExt cx="90" cy="249"/>
        </a:xfrm>
        <a:solidFill>
          <a:srgbClr val="FFFFFF"/>
        </a:solidFill>
      </xdr:grpSpPr>
      <xdr:sp>
        <xdr:nvSpPr>
          <xdr:cNvPr id="2" name="Line 1"/>
          <xdr:cNvSpPr>
            <a:spLocks/>
          </xdr:cNvSpPr>
        </xdr:nvSpPr>
        <xdr:spPr>
          <a:xfrm>
            <a:off x="658" y="68"/>
            <a:ext cx="0" cy="228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3" name="Line 3"/>
          <xdr:cNvSpPr>
            <a:spLocks/>
          </xdr:cNvSpPr>
        </xdr:nvSpPr>
        <xdr:spPr>
          <a:xfrm flipH="1">
            <a:off x="651" y="71"/>
            <a:ext cx="0" cy="231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4" name="Line 5"/>
          <xdr:cNvSpPr>
            <a:spLocks/>
          </xdr:cNvSpPr>
        </xdr:nvSpPr>
        <xdr:spPr>
          <a:xfrm>
            <a:off x="658" y="59"/>
            <a:ext cx="83" cy="0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5" name="Line 6"/>
          <xdr:cNvSpPr>
            <a:spLocks/>
          </xdr:cNvSpPr>
        </xdr:nvSpPr>
        <xdr:spPr>
          <a:xfrm>
            <a:off x="661" y="66"/>
            <a:ext cx="80" cy="0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6" name="AutoShape 7"/>
          <xdr:cNvSpPr>
            <a:spLocks/>
          </xdr:cNvSpPr>
        </xdr:nvSpPr>
        <xdr:spPr>
          <a:xfrm>
            <a:off x="651" y="59"/>
            <a:ext cx="7" cy="12"/>
          </a:xfrm>
          <a:custGeom>
            <a:pathLst>
              <a:path h="12" w="7">
                <a:moveTo>
                  <a:pt x="0" y="12"/>
                </a:moveTo>
                <a:cubicBezTo>
                  <a:pt x="1" y="6"/>
                  <a:pt x="2" y="0"/>
                  <a:pt x="7" y="0"/>
                </a:cubicBezTo>
              </a:path>
            </a:pathLst>
          </a:cu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7" name="AutoShape 8"/>
          <xdr:cNvSpPr>
            <a:spLocks/>
          </xdr:cNvSpPr>
        </xdr:nvSpPr>
        <xdr:spPr>
          <a:xfrm rot="15898104">
            <a:off x="652" y="301"/>
            <a:ext cx="12" cy="7"/>
          </a:xfrm>
          <a:custGeom>
            <a:pathLst>
              <a:path h="12" w="7">
                <a:moveTo>
                  <a:pt x="0" y="12"/>
                </a:moveTo>
                <a:cubicBezTo>
                  <a:pt x="1" y="6"/>
                  <a:pt x="2" y="0"/>
                  <a:pt x="7" y="0"/>
                </a:cubicBezTo>
              </a:path>
            </a:pathLst>
          </a:cu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8" name="Line 9"/>
          <xdr:cNvSpPr>
            <a:spLocks/>
          </xdr:cNvSpPr>
        </xdr:nvSpPr>
        <xdr:spPr>
          <a:xfrm>
            <a:off x="664" y="302"/>
            <a:ext cx="77" cy="0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9" name="Line 11"/>
          <xdr:cNvSpPr>
            <a:spLocks/>
          </xdr:cNvSpPr>
        </xdr:nvSpPr>
        <xdr:spPr>
          <a:xfrm>
            <a:off x="663" y="308"/>
            <a:ext cx="77" cy="0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</xdr:grpSp>
    <xdr:clientData/>
  </xdr:twoCellAnchor>
  <xdr:twoCellAnchor>
    <xdr:from>
      <xdr:col>18</xdr:col>
      <xdr:colOff>76200</xdr:colOff>
      <xdr:row>2</xdr:row>
      <xdr:rowOff>114300</xdr:rowOff>
    </xdr:from>
    <xdr:to>
      <xdr:col>22</xdr:col>
      <xdr:colOff>19050</xdr:colOff>
      <xdr:row>15</xdr:row>
      <xdr:rowOff>28575</xdr:rowOff>
    </xdr:to>
    <xdr:grpSp>
      <xdr:nvGrpSpPr>
        <xdr:cNvPr id="10" name="Group 21"/>
        <xdr:cNvGrpSpPr>
          <a:grpSpLocks/>
        </xdr:cNvGrpSpPr>
      </xdr:nvGrpSpPr>
      <xdr:grpSpPr>
        <a:xfrm flipH="1">
          <a:off x="6362700" y="514350"/>
          <a:ext cx="857250" cy="2600325"/>
          <a:chOff x="651" y="59"/>
          <a:chExt cx="90" cy="249"/>
        </a:xfrm>
        <a:solidFill>
          <a:srgbClr val="FFFFFF"/>
        </a:solidFill>
      </xdr:grpSpPr>
      <xdr:sp>
        <xdr:nvSpPr>
          <xdr:cNvPr id="11" name="Line 22"/>
          <xdr:cNvSpPr>
            <a:spLocks/>
          </xdr:cNvSpPr>
        </xdr:nvSpPr>
        <xdr:spPr>
          <a:xfrm>
            <a:off x="658" y="68"/>
            <a:ext cx="0" cy="228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2" name="Line 23"/>
          <xdr:cNvSpPr>
            <a:spLocks/>
          </xdr:cNvSpPr>
        </xdr:nvSpPr>
        <xdr:spPr>
          <a:xfrm flipH="1">
            <a:off x="651" y="71"/>
            <a:ext cx="0" cy="231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3" name="Line 24"/>
          <xdr:cNvSpPr>
            <a:spLocks/>
          </xdr:cNvSpPr>
        </xdr:nvSpPr>
        <xdr:spPr>
          <a:xfrm>
            <a:off x="658" y="59"/>
            <a:ext cx="83" cy="0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4" name="Line 25"/>
          <xdr:cNvSpPr>
            <a:spLocks/>
          </xdr:cNvSpPr>
        </xdr:nvSpPr>
        <xdr:spPr>
          <a:xfrm>
            <a:off x="661" y="66"/>
            <a:ext cx="80" cy="0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5" name="AutoShape 26"/>
          <xdr:cNvSpPr>
            <a:spLocks/>
          </xdr:cNvSpPr>
        </xdr:nvSpPr>
        <xdr:spPr>
          <a:xfrm>
            <a:off x="651" y="59"/>
            <a:ext cx="7" cy="12"/>
          </a:xfrm>
          <a:custGeom>
            <a:pathLst>
              <a:path h="12" w="7">
                <a:moveTo>
                  <a:pt x="0" y="12"/>
                </a:moveTo>
                <a:cubicBezTo>
                  <a:pt x="1" y="6"/>
                  <a:pt x="2" y="0"/>
                  <a:pt x="7" y="0"/>
                </a:cubicBezTo>
              </a:path>
            </a:pathLst>
          </a:cu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6" name="AutoShape 27"/>
          <xdr:cNvSpPr>
            <a:spLocks/>
          </xdr:cNvSpPr>
        </xdr:nvSpPr>
        <xdr:spPr>
          <a:xfrm rot="15898104">
            <a:off x="652" y="301"/>
            <a:ext cx="12" cy="7"/>
          </a:xfrm>
          <a:custGeom>
            <a:pathLst>
              <a:path h="12" w="7">
                <a:moveTo>
                  <a:pt x="0" y="12"/>
                </a:moveTo>
                <a:cubicBezTo>
                  <a:pt x="1" y="6"/>
                  <a:pt x="2" y="0"/>
                  <a:pt x="7" y="0"/>
                </a:cubicBezTo>
              </a:path>
            </a:pathLst>
          </a:cu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7" name="Line 28"/>
          <xdr:cNvSpPr>
            <a:spLocks/>
          </xdr:cNvSpPr>
        </xdr:nvSpPr>
        <xdr:spPr>
          <a:xfrm>
            <a:off x="664" y="302"/>
            <a:ext cx="77" cy="0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8" name="Line 29"/>
          <xdr:cNvSpPr>
            <a:spLocks/>
          </xdr:cNvSpPr>
        </xdr:nvSpPr>
        <xdr:spPr>
          <a:xfrm>
            <a:off x="663" y="308"/>
            <a:ext cx="77" cy="0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</xdr:grpSp>
    <xdr:clientData/>
  </xdr:twoCellAnchor>
  <xdr:twoCellAnchor>
    <xdr:from>
      <xdr:col>19</xdr:col>
      <xdr:colOff>57150</xdr:colOff>
      <xdr:row>13</xdr:row>
      <xdr:rowOff>47625</xdr:rowOff>
    </xdr:from>
    <xdr:to>
      <xdr:col>19</xdr:col>
      <xdr:colOff>180975</xdr:colOff>
      <xdr:row>13</xdr:row>
      <xdr:rowOff>171450</xdr:rowOff>
    </xdr:to>
    <xdr:sp>
      <xdr:nvSpPr>
        <xdr:cNvPr id="19" name="Oval 35"/>
        <xdr:cNvSpPr>
          <a:spLocks/>
        </xdr:cNvSpPr>
      </xdr:nvSpPr>
      <xdr:spPr>
        <a:xfrm>
          <a:off x="6572250" y="2724150"/>
          <a:ext cx="123825" cy="1238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19</xdr:col>
      <xdr:colOff>57150</xdr:colOff>
      <xdr:row>13</xdr:row>
      <xdr:rowOff>0</xdr:rowOff>
    </xdr:from>
    <xdr:to>
      <xdr:col>19</xdr:col>
      <xdr:colOff>190500</xdr:colOff>
      <xdr:row>14</xdr:row>
      <xdr:rowOff>19050</xdr:rowOff>
    </xdr:to>
    <xdr:sp>
      <xdr:nvSpPr>
        <xdr:cNvPr id="20" name="Line 36"/>
        <xdr:cNvSpPr>
          <a:spLocks/>
        </xdr:cNvSpPr>
      </xdr:nvSpPr>
      <xdr:spPr>
        <a:xfrm flipH="1">
          <a:off x="6572250" y="2676525"/>
          <a:ext cx="13335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15</xdr:col>
      <xdr:colOff>85725</xdr:colOff>
      <xdr:row>8</xdr:row>
      <xdr:rowOff>47625</xdr:rowOff>
    </xdr:from>
    <xdr:to>
      <xdr:col>15</xdr:col>
      <xdr:colOff>180975</xdr:colOff>
      <xdr:row>9</xdr:row>
      <xdr:rowOff>123825</xdr:rowOff>
    </xdr:to>
    <xdr:sp>
      <xdr:nvSpPr>
        <xdr:cNvPr id="21" name="Line 37"/>
        <xdr:cNvSpPr>
          <a:spLocks/>
        </xdr:cNvSpPr>
      </xdr:nvSpPr>
      <xdr:spPr>
        <a:xfrm flipV="1">
          <a:off x="5686425" y="1628775"/>
          <a:ext cx="9525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15</xdr:col>
      <xdr:colOff>180975</xdr:colOff>
      <xdr:row>8</xdr:row>
      <xdr:rowOff>47625</xdr:rowOff>
    </xdr:from>
    <xdr:to>
      <xdr:col>23</xdr:col>
      <xdr:colOff>0</xdr:colOff>
      <xdr:row>8</xdr:row>
      <xdr:rowOff>47625</xdr:rowOff>
    </xdr:to>
    <xdr:sp>
      <xdr:nvSpPr>
        <xdr:cNvPr id="22" name="Line 38"/>
        <xdr:cNvSpPr>
          <a:spLocks/>
        </xdr:cNvSpPr>
      </xdr:nvSpPr>
      <xdr:spPr>
        <a:xfrm>
          <a:off x="5781675" y="1628775"/>
          <a:ext cx="1571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21</xdr:col>
      <xdr:colOff>133350</xdr:colOff>
      <xdr:row>8</xdr:row>
      <xdr:rowOff>47625</xdr:rowOff>
    </xdr:from>
    <xdr:to>
      <xdr:col>22</xdr:col>
      <xdr:colOff>0</xdr:colOff>
      <xdr:row>9</xdr:row>
      <xdr:rowOff>123825</xdr:rowOff>
    </xdr:to>
    <xdr:sp>
      <xdr:nvSpPr>
        <xdr:cNvPr id="23" name="Line 40"/>
        <xdr:cNvSpPr>
          <a:spLocks/>
        </xdr:cNvSpPr>
      </xdr:nvSpPr>
      <xdr:spPr>
        <a:xfrm flipV="1">
          <a:off x="7105650" y="1628775"/>
          <a:ext cx="9525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19</xdr:col>
      <xdr:colOff>57150</xdr:colOff>
      <xdr:row>7</xdr:row>
      <xdr:rowOff>47625</xdr:rowOff>
    </xdr:from>
    <xdr:to>
      <xdr:col>19</xdr:col>
      <xdr:colOff>180975</xdr:colOff>
      <xdr:row>7</xdr:row>
      <xdr:rowOff>171450</xdr:rowOff>
    </xdr:to>
    <xdr:sp>
      <xdr:nvSpPr>
        <xdr:cNvPr id="24" name="Oval 41"/>
        <xdr:cNvSpPr>
          <a:spLocks/>
        </xdr:cNvSpPr>
      </xdr:nvSpPr>
      <xdr:spPr>
        <a:xfrm>
          <a:off x="6572250" y="1409700"/>
          <a:ext cx="123825" cy="1238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19</xdr:col>
      <xdr:colOff>57150</xdr:colOff>
      <xdr:row>7</xdr:row>
      <xdr:rowOff>0</xdr:rowOff>
    </xdr:from>
    <xdr:to>
      <xdr:col>19</xdr:col>
      <xdr:colOff>190500</xdr:colOff>
      <xdr:row>8</xdr:row>
      <xdr:rowOff>19050</xdr:rowOff>
    </xdr:to>
    <xdr:sp>
      <xdr:nvSpPr>
        <xdr:cNvPr id="25" name="Line 42"/>
        <xdr:cNvSpPr>
          <a:spLocks/>
        </xdr:cNvSpPr>
      </xdr:nvSpPr>
      <xdr:spPr>
        <a:xfrm flipH="1">
          <a:off x="6572250" y="1362075"/>
          <a:ext cx="13335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15</xdr:col>
      <xdr:colOff>85725</xdr:colOff>
      <xdr:row>3</xdr:row>
      <xdr:rowOff>85725</xdr:rowOff>
    </xdr:from>
    <xdr:to>
      <xdr:col>15</xdr:col>
      <xdr:colOff>200025</xdr:colOff>
      <xdr:row>5</xdr:row>
      <xdr:rowOff>19050</xdr:rowOff>
    </xdr:to>
    <xdr:sp>
      <xdr:nvSpPr>
        <xdr:cNvPr id="26" name="Line 43"/>
        <xdr:cNvSpPr>
          <a:spLocks/>
        </xdr:cNvSpPr>
      </xdr:nvSpPr>
      <xdr:spPr>
        <a:xfrm>
          <a:off x="5686425" y="600075"/>
          <a:ext cx="1143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15</xdr:col>
      <xdr:colOff>190500</xdr:colOff>
      <xdr:row>5</xdr:row>
      <xdr:rowOff>9525</xdr:rowOff>
    </xdr:from>
    <xdr:to>
      <xdr:col>23</xdr:col>
      <xdr:colOff>9525</xdr:colOff>
      <xdr:row>5</xdr:row>
      <xdr:rowOff>9525</xdr:rowOff>
    </xdr:to>
    <xdr:sp>
      <xdr:nvSpPr>
        <xdr:cNvPr id="27" name="Line 44"/>
        <xdr:cNvSpPr>
          <a:spLocks/>
        </xdr:cNvSpPr>
      </xdr:nvSpPr>
      <xdr:spPr>
        <a:xfrm flipV="1">
          <a:off x="5791200" y="933450"/>
          <a:ext cx="1571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19</xdr:col>
      <xdr:colOff>57150</xdr:colOff>
      <xdr:row>4</xdr:row>
      <xdr:rowOff>47625</xdr:rowOff>
    </xdr:from>
    <xdr:to>
      <xdr:col>19</xdr:col>
      <xdr:colOff>180975</xdr:colOff>
      <xdr:row>4</xdr:row>
      <xdr:rowOff>171450</xdr:rowOff>
    </xdr:to>
    <xdr:sp>
      <xdr:nvSpPr>
        <xdr:cNvPr id="28" name="Oval 46"/>
        <xdr:cNvSpPr>
          <a:spLocks/>
        </xdr:cNvSpPr>
      </xdr:nvSpPr>
      <xdr:spPr>
        <a:xfrm>
          <a:off x="6572250" y="752475"/>
          <a:ext cx="123825" cy="1238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19</xdr:col>
      <xdr:colOff>57150</xdr:colOff>
      <xdr:row>4</xdr:row>
      <xdr:rowOff>0</xdr:rowOff>
    </xdr:from>
    <xdr:to>
      <xdr:col>19</xdr:col>
      <xdr:colOff>190500</xdr:colOff>
      <xdr:row>5</xdr:row>
      <xdr:rowOff>19050</xdr:rowOff>
    </xdr:to>
    <xdr:sp>
      <xdr:nvSpPr>
        <xdr:cNvPr id="29" name="Line 47"/>
        <xdr:cNvSpPr>
          <a:spLocks/>
        </xdr:cNvSpPr>
      </xdr:nvSpPr>
      <xdr:spPr>
        <a:xfrm flipH="1">
          <a:off x="6572250" y="704850"/>
          <a:ext cx="13335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21</xdr:col>
      <xdr:colOff>180975</xdr:colOff>
      <xdr:row>3</xdr:row>
      <xdr:rowOff>95250</xdr:rowOff>
    </xdr:from>
    <xdr:to>
      <xdr:col>22</xdr:col>
      <xdr:colOff>66675</xdr:colOff>
      <xdr:row>5</xdr:row>
      <xdr:rowOff>28575</xdr:rowOff>
    </xdr:to>
    <xdr:sp>
      <xdr:nvSpPr>
        <xdr:cNvPr id="30" name="Line 48"/>
        <xdr:cNvSpPr>
          <a:spLocks/>
        </xdr:cNvSpPr>
      </xdr:nvSpPr>
      <xdr:spPr>
        <a:xfrm>
          <a:off x="7153275" y="609600"/>
          <a:ext cx="1143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21</xdr:col>
      <xdr:colOff>95250</xdr:colOff>
      <xdr:row>14</xdr:row>
      <xdr:rowOff>95250</xdr:rowOff>
    </xdr:from>
    <xdr:to>
      <xdr:col>24</xdr:col>
      <xdr:colOff>47625</xdr:colOff>
      <xdr:row>14</xdr:row>
      <xdr:rowOff>95250</xdr:rowOff>
    </xdr:to>
    <xdr:sp>
      <xdr:nvSpPr>
        <xdr:cNvPr id="31" name="Line 49"/>
        <xdr:cNvSpPr>
          <a:spLocks/>
        </xdr:cNvSpPr>
      </xdr:nvSpPr>
      <xdr:spPr>
        <a:xfrm flipH="1">
          <a:off x="7067550" y="2971800"/>
          <a:ext cx="942975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23</xdr:col>
      <xdr:colOff>476250</xdr:colOff>
      <xdr:row>1</xdr:row>
      <xdr:rowOff>133350</xdr:rowOff>
    </xdr:from>
    <xdr:to>
      <xdr:col>23</xdr:col>
      <xdr:colOff>476250</xdr:colOff>
      <xdr:row>15</xdr:row>
      <xdr:rowOff>19050</xdr:rowOff>
    </xdr:to>
    <xdr:sp>
      <xdr:nvSpPr>
        <xdr:cNvPr id="32" name="Line 50"/>
        <xdr:cNvSpPr>
          <a:spLocks/>
        </xdr:cNvSpPr>
      </xdr:nvSpPr>
      <xdr:spPr>
        <a:xfrm flipV="1">
          <a:off x="7829550" y="323850"/>
          <a:ext cx="0" cy="278130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23</xdr:col>
      <xdr:colOff>114300</xdr:colOff>
      <xdr:row>2</xdr:row>
      <xdr:rowOff>0</xdr:rowOff>
    </xdr:from>
    <xdr:to>
      <xdr:col>23</xdr:col>
      <xdr:colOff>590550</xdr:colOff>
      <xdr:row>2</xdr:row>
      <xdr:rowOff>0</xdr:rowOff>
    </xdr:to>
    <xdr:sp>
      <xdr:nvSpPr>
        <xdr:cNvPr id="33" name="Line 51"/>
        <xdr:cNvSpPr>
          <a:spLocks/>
        </xdr:cNvSpPr>
      </xdr:nvSpPr>
      <xdr:spPr>
        <a:xfrm flipH="1">
          <a:off x="7467600" y="400050"/>
          <a:ext cx="476250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23</xdr:col>
      <xdr:colOff>266700</xdr:colOff>
      <xdr:row>5</xdr:row>
      <xdr:rowOff>0</xdr:rowOff>
    </xdr:from>
    <xdr:to>
      <xdr:col>23</xdr:col>
      <xdr:colOff>504825</xdr:colOff>
      <xdr:row>11</xdr:row>
      <xdr:rowOff>76200</xdr:rowOff>
    </xdr:to>
    <xdr:sp>
      <xdr:nvSpPr>
        <xdr:cNvPr id="34" name="TextBox 52"/>
        <xdr:cNvSpPr txBox="1">
          <a:spLocks noChangeArrowheads="1"/>
        </xdr:cNvSpPr>
      </xdr:nvSpPr>
      <xdr:spPr>
        <a:xfrm>
          <a:off x="7620000" y="923925"/>
          <a:ext cx="238125" cy="1390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vert270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</a:rPr>
            <a:t>d = nuttige hoogte</a:t>
          </a:r>
        </a:p>
      </xdr:txBody>
    </xdr:sp>
    <xdr:clientData/>
  </xdr:twoCellAnchor>
  <xdr:twoCellAnchor>
    <xdr:from>
      <xdr:col>23</xdr:col>
      <xdr:colOff>476250</xdr:colOff>
      <xdr:row>4</xdr:row>
      <xdr:rowOff>66675</xdr:rowOff>
    </xdr:from>
    <xdr:to>
      <xdr:col>24</xdr:col>
      <xdr:colOff>114300</xdr:colOff>
      <xdr:row>13</xdr:row>
      <xdr:rowOff>171450</xdr:rowOff>
    </xdr:to>
    <xdr:sp>
      <xdr:nvSpPr>
        <xdr:cNvPr id="35" name="TextBox 53"/>
        <xdr:cNvSpPr txBox="1">
          <a:spLocks noChangeArrowheads="1"/>
        </xdr:cNvSpPr>
      </xdr:nvSpPr>
      <xdr:spPr>
        <a:xfrm>
          <a:off x="7829550" y="771525"/>
          <a:ext cx="247650" cy="2076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vert270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</a:rPr>
            <a:t>d = h - c - bgls - 1/2hw</a:t>
          </a:r>
        </a:p>
      </xdr:txBody>
    </xdr:sp>
    <xdr:clientData/>
  </xdr:twoCellAnchor>
  <xdr:twoCellAnchor>
    <xdr:from>
      <xdr:col>24</xdr:col>
      <xdr:colOff>590550</xdr:colOff>
      <xdr:row>2</xdr:row>
      <xdr:rowOff>0</xdr:rowOff>
    </xdr:from>
    <xdr:to>
      <xdr:col>30</xdr:col>
      <xdr:colOff>590550</xdr:colOff>
      <xdr:row>4</xdr:row>
      <xdr:rowOff>190500</xdr:rowOff>
    </xdr:to>
    <xdr:sp>
      <xdr:nvSpPr>
        <xdr:cNvPr id="36" name="Rectangle 55"/>
        <xdr:cNvSpPr>
          <a:spLocks/>
        </xdr:cNvSpPr>
      </xdr:nvSpPr>
      <xdr:spPr>
        <a:xfrm>
          <a:off x="8553450" y="400050"/>
          <a:ext cx="3714750" cy="495300"/>
        </a:xfrm>
        <a:prstGeom prst="rect">
          <a:avLst/>
        </a:prstGeom>
        <a:solidFill>
          <a:srgbClr val="C0C0C0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24</xdr:col>
      <xdr:colOff>409575</xdr:colOff>
      <xdr:row>4</xdr:row>
      <xdr:rowOff>190500</xdr:rowOff>
    </xdr:from>
    <xdr:to>
      <xdr:col>24</xdr:col>
      <xdr:colOff>600075</xdr:colOff>
      <xdr:row>6</xdr:row>
      <xdr:rowOff>161925</xdr:rowOff>
    </xdr:to>
    <xdr:sp>
      <xdr:nvSpPr>
        <xdr:cNvPr id="37" name="Line 56"/>
        <xdr:cNvSpPr>
          <a:spLocks/>
        </xdr:cNvSpPr>
      </xdr:nvSpPr>
      <xdr:spPr>
        <a:xfrm flipH="1">
          <a:off x="8372475" y="895350"/>
          <a:ext cx="190500" cy="4095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25</xdr:col>
      <xdr:colOff>0</xdr:colOff>
      <xdr:row>4</xdr:row>
      <xdr:rowOff>200025</xdr:rowOff>
    </xdr:from>
    <xdr:to>
      <xdr:col>25</xdr:col>
      <xdr:colOff>200025</xdr:colOff>
      <xdr:row>6</xdr:row>
      <xdr:rowOff>171450</xdr:rowOff>
    </xdr:to>
    <xdr:sp>
      <xdr:nvSpPr>
        <xdr:cNvPr id="38" name="Line 57"/>
        <xdr:cNvSpPr>
          <a:spLocks/>
        </xdr:cNvSpPr>
      </xdr:nvSpPr>
      <xdr:spPr>
        <a:xfrm>
          <a:off x="8582025" y="904875"/>
          <a:ext cx="200025" cy="4095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24</xdr:col>
      <xdr:colOff>400050</xdr:colOff>
      <xdr:row>6</xdr:row>
      <xdr:rowOff>171450</xdr:rowOff>
    </xdr:from>
    <xdr:to>
      <xdr:col>25</xdr:col>
      <xdr:colOff>209550</xdr:colOff>
      <xdr:row>6</xdr:row>
      <xdr:rowOff>171450</xdr:rowOff>
    </xdr:to>
    <xdr:sp>
      <xdr:nvSpPr>
        <xdr:cNvPr id="39" name="Line 58"/>
        <xdr:cNvSpPr>
          <a:spLocks/>
        </xdr:cNvSpPr>
      </xdr:nvSpPr>
      <xdr:spPr>
        <a:xfrm>
          <a:off x="8362950" y="1314450"/>
          <a:ext cx="4286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24</xdr:col>
      <xdr:colOff>438150</xdr:colOff>
      <xdr:row>6</xdr:row>
      <xdr:rowOff>171450</xdr:rowOff>
    </xdr:from>
    <xdr:to>
      <xdr:col>24</xdr:col>
      <xdr:colOff>600075</xdr:colOff>
      <xdr:row>7</xdr:row>
      <xdr:rowOff>114300</xdr:rowOff>
    </xdr:to>
    <xdr:sp>
      <xdr:nvSpPr>
        <xdr:cNvPr id="40" name="Oval 59"/>
        <xdr:cNvSpPr>
          <a:spLocks/>
        </xdr:cNvSpPr>
      </xdr:nvSpPr>
      <xdr:spPr>
        <a:xfrm>
          <a:off x="8401050" y="1314450"/>
          <a:ext cx="161925" cy="161925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25</xdr:col>
      <xdr:colOff>19050</xdr:colOff>
      <xdr:row>6</xdr:row>
      <xdr:rowOff>171450</xdr:rowOff>
    </xdr:from>
    <xdr:to>
      <xdr:col>25</xdr:col>
      <xdr:colOff>180975</xdr:colOff>
      <xdr:row>7</xdr:row>
      <xdr:rowOff>114300</xdr:rowOff>
    </xdr:to>
    <xdr:sp>
      <xdr:nvSpPr>
        <xdr:cNvPr id="41" name="Oval 60"/>
        <xdr:cNvSpPr>
          <a:spLocks/>
        </xdr:cNvSpPr>
      </xdr:nvSpPr>
      <xdr:spPr>
        <a:xfrm>
          <a:off x="8601075" y="1314450"/>
          <a:ext cx="161925" cy="161925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24</xdr:col>
      <xdr:colOff>409575</xdr:colOff>
      <xdr:row>7</xdr:row>
      <xdr:rowOff>114300</xdr:rowOff>
    </xdr:from>
    <xdr:to>
      <xdr:col>25</xdr:col>
      <xdr:colOff>276225</xdr:colOff>
      <xdr:row>7</xdr:row>
      <xdr:rowOff>114300</xdr:rowOff>
    </xdr:to>
    <xdr:sp>
      <xdr:nvSpPr>
        <xdr:cNvPr id="42" name="Line 61"/>
        <xdr:cNvSpPr>
          <a:spLocks/>
        </xdr:cNvSpPr>
      </xdr:nvSpPr>
      <xdr:spPr>
        <a:xfrm>
          <a:off x="8372475" y="1476375"/>
          <a:ext cx="4857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24</xdr:col>
      <xdr:colOff>342900</xdr:colOff>
      <xdr:row>7</xdr:row>
      <xdr:rowOff>114300</xdr:rowOff>
    </xdr:from>
    <xdr:to>
      <xdr:col>24</xdr:col>
      <xdr:colOff>504825</xdr:colOff>
      <xdr:row>8</xdr:row>
      <xdr:rowOff>38100</xdr:rowOff>
    </xdr:to>
    <xdr:sp>
      <xdr:nvSpPr>
        <xdr:cNvPr id="43" name="Line 62"/>
        <xdr:cNvSpPr>
          <a:spLocks/>
        </xdr:cNvSpPr>
      </xdr:nvSpPr>
      <xdr:spPr>
        <a:xfrm flipV="1">
          <a:off x="8305800" y="1476375"/>
          <a:ext cx="161925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24</xdr:col>
      <xdr:colOff>457200</xdr:colOff>
      <xdr:row>7</xdr:row>
      <xdr:rowOff>123825</xdr:rowOff>
    </xdr:from>
    <xdr:to>
      <xdr:col>25</xdr:col>
      <xdr:colOff>9525</xdr:colOff>
      <xdr:row>8</xdr:row>
      <xdr:rowOff>47625</xdr:rowOff>
    </xdr:to>
    <xdr:sp>
      <xdr:nvSpPr>
        <xdr:cNvPr id="44" name="Line 63"/>
        <xdr:cNvSpPr>
          <a:spLocks/>
        </xdr:cNvSpPr>
      </xdr:nvSpPr>
      <xdr:spPr>
        <a:xfrm flipV="1">
          <a:off x="8420100" y="1485900"/>
          <a:ext cx="1714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24</xdr:col>
      <xdr:colOff>590550</xdr:colOff>
      <xdr:row>7</xdr:row>
      <xdr:rowOff>123825</xdr:rowOff>
    </xdr:from>
    <xdr:to>
      <xdr:col>25</xdr:col>
      <xdr:colOff>142875</xdr:colOff>
      <xdr:row>8</xdr:row>
      <xdr:rowOff>47625</xdr:rowOff>
    </xdr:to>
    <xdr:sp>
      <xdr:nvSpPr>
        <xdr:cNvPr id="45" name="Line 64"/>
        <xdr:cNvSpPr>
          <a:spLocks/>
        </xdr:cNvSpPr>
      </xdr:nvSpPr>
      <xdr:spPr>
        <a:xfrm flipV="1">
          <a:off x="8553450" y="1485900"/>
          <a:ext cx="1714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25</xdr:col>
      <xdr:colOff>104775</xdr:colOff>
      <xdr:row>7</xdr:row>
      <xdr:rowOff>133350</xdr:rowOff>
    </xdr:from>
    <xdr:to>
      <xdr:col>25</xdr:col>
      <xdr:colOff>266700</xdr:colOff>
      <xdr:row>8</xdr:row>
      <xdr:rowOff>57150</xdr:rowOff>
    </xdr:to>
    <xdr:sp>
      <xdr:nvSpPr>
        <xdr:cNvPr id="46" name="Line 65"/>
        <xdr:cNvSpPr>
          <a:spLocks/>
        </xdr:cNvSpPr>
      </xdr:nvSpPr>
      <xdr:spPr>
        <a:xfrm flipV="1">
          <a:off x="8686800" y="1495425"/>
          <a:ext cx="161925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30</xdr:col>
      <xdr:colOff>390525</xdr:colOff>
      <xdr:row>4</xdr:row>
      <xdr:rowOff>200025</xdr:rowOff>
    </xdr:from>
    <xdr:to>
      <xdr:col>30</xdr:col>
      <xdr:colOff>581025</xdr:colOff>
      <xdr:row>6</xdr:row>
      <xdr:rowOff>171450</xdr:rowOff>
    </xdr:to>
    <xdr:sp>
      <xdr:nvSpPr>
        <xdr:cNvPr id="47" name="Line 66"/>
        <xdr:cNvSpPr>
          <a:spLocks/>
        </xdr:cNvSpPr>
      </xdr:nvSpPr>
      <xdr:spPr>
        <a:xfrm flipH="1">
          <a:off x="12068175" y="904875"/>
          <a:ext cx="190500" cy="4095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30</xdr:col>
      <xdr:colOff>590550</xdr:colOff>
      <xdr:row>4</xdr:row>
      <xdr:rowOff>209550</xdr:rowOff>
    </xdr:from>
    <xdr:to>
      <xdr:col>31</xdr:col>
      <xdr:colOff>180975</xdr:colOff>
      <xdr:row>6</xdr:row>
      <xdr:rowOff>180975</xdr:rowOff>
    </xdr:to>
    <xdr:sp>
      <xdr:nvSpPr>
        <xdr:cNvPr id="48" name="Line 67"/>
        <xdr:cNvSpPr>
          <a:spLocks/>
        </xdr:cNvSpPr>
      </xdr:nvSpPr>
      <xdr:spPr>
        <a:xfrm>
          <a:off x="12268200" y="914400"/>
          <a:ext cx="209550" cy="4095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30</xdr:col>
      <xdr:colOff>381000</xdr:colOff>
      <xdr:row>6</xdr:row>
      <xdr:rowOff>180975</xdr:rowOff>
    </xdr:from>
    <xdr:to>
      <xdr:col>31</xdr:col>
      <xdr:colOff>190500</xdr:colOff>
      <xdr:row>6</xdr:row>
      <xdr:rowOff>180975</xdr:rowOff>
    </xdr:to>
    <xdr:sp>
      <xdr:nvSpPr>
        <xdr:cNvPr id="49" name="Line 68"/>
        <xdr:cNvSpPr>
          <a:spLocks/>
        </xdr:cNvSpPr>
      </xdr:nvSpPr>
      <xdr:spPr>
        <a:xfrm>
          <a:off x="12058650" y="1323975"/>
          <a:ext cx="4286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30</xdr:col>
      <xdr:colOff>371475</xdr:colOff>
      <xdr:row>6</xdr:row>
      <xdr:rowOff>180975</xdr:rowOff>
    </xdr:from>
    <xdr:to>
      <xdr:col>31</xdr:col>
      <xdr:colOff>238125</xdr:colOff>
      <xdr:row>6</xdr:row>
      <xdr:rowOff>180975</xdr:rowOff>
    </xdr:to>
    <xdr:sp>
      <xdr:nvSpPr>
        <xdr:cNvPr id="50" name="Line 69"/>
        <xdr:cNvSpPr>
          <a:spLocks/>
        </xdr:cNvSpPr>
      </xdr:nvSpPr>
      <xdr:spPr>
        <a:xfrm>
          <a:off x="12049125" y="1323975"/>
          <a:ext cx="4857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30</xdr:col>
      <xdr:colOff>304800</xdr:colOff>
      <xdr:row>6</xdr:row>
      <xdr:rowOff>180975</xdr:rowOff>
    </xdr:from>
    <xdr:to>
      <xdr:col>30</xdr:col>
      <xdr:colOff>466725</xdr:colOff>
      <xdr:row>7</xdr:row>
      <xdr:rowOff>104775</xdr:rowOff>
    </xdr:to>
    <xdr:sp>
      <xdr:nvSpPr>
        <xdr:cNvPr id="51" name="Line 70"/>
        <xdr:cNvSpPr>
          <a:spLocks/>
        </xdr:cNvSpPr>
      </xdr:nvSpPr>
      <xdr:spPr>
        <a:xfrm flipV="1">
          <a:off x="11982450" y="1323975"/>
          <a:ext cx="161925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30</xdr:col>
      <xdr:colOff>419100</xdr:colOff>
      <xdr:row>6</xdr:row>
      <xdr:rowOff>190500</xdr:rowOff>
    </xdr:from>
    <xdr:to>
      <xdr:col>30</xdr:col>
      <xdr:colOff>581025</xdr:colOff>
      <xdr:row>7</xdr:row>
      <xdr:rowOff>114300</xdr:rowOff>
    </xdr:to>
    <xdr:sp>
      <xdr:nvSpPr>
        <xdr:cNvPr id="52" name="Line 71"/>
        <xdr:cNvSpPr>
          <a:spLocks/>
        </xdr:cNvSpPr>
      </xdr:nvSpPr>
      <xdr:spPr>
        <a:xfrm flipV="1">
          <a:off x="12096750" y="1333500"/>
          <a:ext cx="161925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30</xdr:col>
      <xdr:colOff>552450</xdr:colOff>
      <xdr:row>6</xdr:row>
      <xdr:rowOff>190500</xdr:rowOff>
    </xdr:from>
    <xdr:to>
      <xdr:col>31</xdr:col>
      <xdr:colOff>104775</xdr:colOff>
      <xdr:row>7</xdr:row>
      <xdr:rowOff>114300</xdr:rowOff>
    </xdr:to>
    <xdr:sp>
      <xdr:nvSpPr>
        <xdr:cNvPr id="53" name="Line 72"/>
        <xdr:cNvSpPr>
          <a:spLocks/>
        </xdr:cNvSpPr>
      </xdr:nvSpPr>
      <xdr:spPr>
        <a:xfrm flipV="1">
          <a:off x="12230100" y="1333500"/>
          <a:ext cx="1714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31</xdr:col>
      <xdr:colOff>66675</xdr:colOff>
      <xdr:row>6</xdr:row>
      <xdr:rowOff>200025</xdr:rowOff>
    </xdr:from>
    <xdr:to>
      <xdr:col>31</xdr:col>
      <xdr:colOff>228600</xdr:colOff>
      <xdr:row>7</xdr:row>
      <xdr:rowOff>123825</xdr:rowOff>
    </xdr:to>
    <xdr:sp>
      <xdr:nvSpPr>
        <xdr:cNvPr id="54" name="Line 73"/>
        <xdr:cNvSpPr>
          <a:spLocks/>
        </xdr:cNvSpPr>
      </xdr:nvSpPr>
      <xdr:spPr>
        <a:xfrm flipV="1">
          <a:off x="12363450" y="1343025"/>
          <a:ext cx="161925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25</xdr:col>
      <xdr:colOff>47625</xdr:colOff>
      <xdr:row>2</xdr:row>
      <xdr:rowOff>76200</xdr:rowOff>
    </xdr:from>
    <xdr:to>
      <xdr:col>25</xdr:col>
      <xdr:colOff>47625</xdr:colOff>
      <xdr:row>3</xdr:row>
      <xdr:rowOff>85725</xdr:rowOff>
    </xdr:to>
    <xdr:sp>
      <xdr:nvSpPr>
        <xdr:cNvPr id="55" name="Line 74"/>
        <xdr:cNvSpPr>
          <a:spLocks/>
        </xdr:cNvSpPr>
      </xdr:nvSpPr>
      <xdr:spPr>
        <a:xfrm flipV="1">
          <a:off x="8629650" y="476250"/>
          <a:ext cx="0" cy="12382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25</xdr:col>
      <xdr:colOff>57150</xdr:colOff>
      <xdr:row>2</xdr:row>
      <xdr:rowOff>76200</xdr:rowOff>
    </xdr:from>
    <xdr:to>
      <xdr:col>26</xdr:col>
      <xdr:colOff>171450</xdr:colOff>
      <xdr:row>2</xdr:row>
      <xdr:rowOff>76200</xdr:rowOff>
    </xdr:to>
    <xdr:sp>
      <xdr:nvSpPr>
        <xdr:cNvPr id="56" name="Line 75"/>
        <xdr:cNvSpPr>
          <a:spLocks/>
        </xdr:cNvSpPr>
      </xdr:nvSpPr>
      <xdr:spPr>
        <a:xfrm>
          <a:off x="8639175" y="476250"/>
          <a:ext cx="7620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30</xdr:col>
      <xdr:colOff>523875</xdr:colOff>
      <xdr:row>2</xdr:row>
      <xdr:rowOff>57150</xdr:rowOff>
    </xdr:from>
    <xdr:to>
      <xdr:col>30</xdr:col>
      <xdr:colOff>523875</xdr:colOff>
      <xdr:row>3</xdr:row>
      <xdr:rowOff>66675</xdr:rowOff>
    </xdr:to>
    <xdr:sp>
      <xdr:nvSpPr>
        <xdr:cNvPr id="57" name="Line 76"/>
        <xdr:cNvSpPr>
          <a:spLocks/>
        </xdr:cNvSpPr>
      </xdr:nvSpPr>
      <xdr:spPr>
        <a:xfrm flipV="1">
          <a:off x="12201525" y="457200"/>
          <a:ext cx="0" cy="12382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29</xdr:col>
      <xdr:colOff>409575</xdr:colOff>
      <xdr:row>2</xdr:row>
      <xdr:rowOff>57150</xdr:rowOff>
    </xdr:from>
    <xdr:to>
      <xdr:col>30</xdr:col>
      <xdr:colOff>523875</xdr:colOff>
      <xdr:row>2</xdr:row>
      <xdr:rowOff>57150</xdr:rowOff>
    </xdr:to>
    <xdr:sp>
      <xdr:nvSpPr>
        <xdr:cNvPr id="58" name="Line 77"/>
        <xdr:cNvSpPr>
          <a:spLocks/>
        </xdr:cNvSpPr>
      </xdr:nvSpPr>
      <xdr:spPr>
        <a:xfrm>
          <a:off x="11477625" y="457200"/>
          <a:ext cx="7239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25</xdr:col>
      <xdr:colOff>47625</xdr:colOff>
      <xdr:row>4</xdr:row>
      <xdr:rowOff>104775</xdr:rowOff>
    </xdr:from>
    <xdr:to>
      <xdr:col>30</xdr:col>
      <xdr:colOff>495300</xdr:colOff>
      <xdr:row>4</xdr:row>
      <xdr:rowOff>104775</xdr:rowOff>
    </xdr:to>
    <xdr:sp>
      <xdr:nvSpPr>
        <xdr:cNvPr id="59" name="Line 78"/>
        <xdr:cNvSpPr>
          <a:spLocks/>
        </xdr:cNvSpPr>
      </xdr:nvSpPr>
      <xdr:spPr>
        <a:xfrm>
          <a:off x="8629650" y="809625"/>
          <a:ext cx="35433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27</xdr:col>
      <xdr:colOff>219075</xdr:colOff>
      <xdr:row>0</xdr:row>
      <xdr:rowOff>142875</xdr:rowOff>
    </xdr:from>
    <xdr:to>
      <xdr:col>27</xdr:col>
      <xdr:colOff>219075</xdr:colOff>
      <xdr:row>6</xdr:row>
      <xdr:rowOff>114300</xdr:rowOff>
    </xdr:to>
    <xdr:sp>
      <xdr:nvSpPr>
        <xdr:cNvPr id="60" name="Line 79"/>
        <xdr:cNvSpPr>
          <a:spLocks/>
        </xdr:cNvSpPr>
      </xdr:nvSpPr>
      <xdr:spPr>
        <a:xfrm>
          <a:off x="10058400" y="142875"/>
          <a:ext cx="0" cy="1114425"/>
        </a:xfrm>
        <a:prstGeom prst="line">
          <a:avLst/>
        </a:prstGeom>
        <a:noFill/>
        <a:ln w="285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30</xdr:col>
      <xdr:colOff>152400</xdr:colOff>
      <xdr:row>1</xdr:row>
      <xdr:rowOff>9525</xdr:rowOff>
    </xdr:from>
    <xdr:to>
      <xdr:col>30</xdr:col>
      <xdr:colOff>152400</xdr:colOff>
      <xdr:row>6</xdr:row>
      <xdr:rowOff>171450</xdr:rowOff>
    </xdr:to>
    <xdr:sp>
      <xdr:nvSpPr>
        <xdr:cNvPr id="61" name="Line 80"/>
        <xdr:cNvSpPr>
          <a:spLocks/>
        </xdr:cNvSpPr>
      </xdr:nvSpPr>
      <xdr:spPr>
        <a:xfrm>
          <a:off x="11830050" y="200025"/>
          <a:ext cx="0" cy="1114425"/>
        </a:xfrm>
        <a:prstGeom prst="line">
          <a:avLst/>
        </a:prstGeom>
        <a:noFill/>
        <a:ln w="285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15</xdr:col>
      <xdr:colOff>0</xdr:colOff>
      <xdr:row>20</xdr:row>
      <xdr:rowOff>152400</xdr:rowOff>
    </xdr:from>
    <xdr:to>
      <xdr:col>18</xdr:col>
      <xdr:colOff>142875</xdr:colOff>
      <xdr:row>33</xdr:row>
      <xdr:rowOff>38100</xdr:rowOff>
    </xdr:to>
    <xdr:grpSp>
      <xdr:nvGrpSpPr>
        <xdr:cNvPr id="62" name="Group 81"/>
        <xdr:cNvGrpSpPr>
          <a:grpSpLocks/>
        </xdr:cNvGrpSpPr>
      </xdr:nvGrpSpPr>
      <xdr:grpSpPr>
        <a:xfrm>
          <a:off x="5600700" y="4286250"/>
          <a:ext cx="828675" cy="2486025"/>
          <a:chOff x="651" y="59"/>
          <a:chExt cx="90" cy="249"/>
        </a:xfrm>
        <a:solidFill>
          <a:srgbClr val="FFFFFF"/>
        </a:solidFill>
      </xdr:grpSpPr>
      <xdr:sp>
        <xdr:nvSpPr>
          <xdr:cNvPr id="63" name="Line 82"/>
          <xdr:cNvSpPr>
            <a:spLocks/>
          </xdr:cNvSpPr>
        </xdr:nvSpPr>
        <xdr:spPr>
          <a:xfrm>
            <a:off x="658" y="68"/>
            <a:ext cx="0" cy="228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64" name="Line 83"/>
          <xdr:cNvSpPr>
            <a:spLocks/>
          </xdr:cNvSpPr>
        </xdr:nvSpPr>
        <xdr:spPr>
          <a:xfrm flipH="1">
            <a:off x="651" y="71"/>
            <a:ext cx="0" cy="231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65" name="Line 84"/>
          <xdr:cNvSpPr>
            <a:spLocks/>
          </xdr:cNvSpPr>
        </xdr:nvSpPr>
        <xdr:spPr>
          <a:xfrm>
            <a:off x="658" y="59"/>
            <a:ext cx="83" cy="0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66" name="Line 85"/>
          <xdr:cNvSpPr>
            <a:spLocks/>
          </xdr:cNvSpPr>
        </xdr:nvSpPr>
        <xdr:spPr>
          <a:xfrm>
            <a:off x="661" y="66"/>
            <a:ext cx="80" cy="0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67" name="AutoShape 86"/>
          <xdr:cNvSpPr>
            <a:spLocks/>
          </xdr:cNvSpPr>
        </xdr:nvSpPr>
        <xdr:spPr>
          <a:xfrm>
            <a:off x="651" y="59"/>
            <a:ext cx="7" cy="12"/>
          </a:xfrm>
          <a:custGeom>
            <a:pathLst>
              <a:path h="12" w="7">
                <a:moveTo>
                  <a:pt x="0" y="12"/>
                </a:moveTo>
                <a:cubicBezTo>
                  <a:pt x="1" y="6"/>
                  <a:pt x="2" y="0"/>
                  <a:pt x="7" y="0"/>
                </a:cubicBezTo>
              </a:path>
            </a:pathLst>
          </a:cu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68" name="AutoShape 87"/>
          <xdr:cNvSpPr>
            <a:spLocks/>
          </xdr:cNvSpPr>
        </xdr:nvSpPr>
        <xdr:spPr>
          <a:xfrm rot="15898104">
            <a:off x="652" y="301"/>
            <a:ext cx="12" cy="7"/>
          </a:xfrm>
          <a:custGeom>
            <a:pathLst>
              <a:path h="12" w="7">
                <a:moveTo>
                  <a:pt x="0" y="12"/>
                </a:moveTo>
                <a:cubicBezTo>
                  <a:pt x="1" y="6"/>
                  <a:pt x="2" y="0"/>
                  <a:pt x="7" y="0"/>
                </a:cubicBezTo>
              </a:path>
            </a:pathLst>
          </a:cu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69" name="Line 88"/>
          <xdr:cNvSpPr>
            <a:spLocks/>
          </xdr:cNvSpPr>
        </xdr:nvSpPr>
        <xdr:spPr>
          <a:xfrm>
            <a:off x="664" y="302"/>
            <a:ext cx="77" cy="0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70" name="Line 89"/>
          <xdr:cNvSpPr>
            <a:spLocks/>
          </xdr:cNvSpPr>
        </xdr:nvSpPr>
        <xdr:spPr>
          <a:xfrm>
            <a:off x="663" y="308"/>
            <a:ext cx="77" cy="0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</xdr:grpSp>
    <xdr:clientData/>
  </xdr:twoCellAnchor>
  <xdr:twoCellAnchor>
    <xdr:from>
      <xdr:col>18</xdr:col>
      <xdr:colOff>76200</xdr:colOff>
      <xdr:row>20</xdr:row>
      <xdr:rowOff>152400</xdr:rowOff>
    </xdr:from>
    <xdr:to>
      <xdr:col>22</xdr:col>
      <xdr:colOff>19050</xdr:colOff>
      <xdr:row>33</xdr:row>
      <xdr:rowOff>38100</xdr:rowOff>
    </xdr:to>
    <xdr:grpSp>
      <xdr:nvGrpSpPr>
        <xdr:cNvPr id="71" name="Group 90"/>
        <xdr:cNvGrpSpPr>
          <a:grpSpLocks/>
        </xdr:cNvGrpSpPr>
      </xdr:nvGrpSpPr>
      <xdr:grpSpPr>
        <a:xfrm flipH="1">
          <a:off x="6362700" y="4286250"/>
          <a:ext cx="857250" cy="2486025"/>
          <a:chOff x="651" y="59"/>
          <a:chExt cx="90" cy="249"/>
        </a:xfrm>
        <a:solidFill>
          <a:srgbClr val="FFFFFF"/>
        </a:solidFill>
      </xdr:grpSpPr>
      <xdr:sp>
        <xdr:nvSpPr>
          <xdr:cNvPr id="72" name="Line 91"/>
          <xdr:cNvSpPr>
            <a:spLocks/>
          </xdr:cNvSpPr>
        </xdr:nvSpPr>
        <xdr:spPr>
          <a:xfrm>
            <a:off x="658" y="68"/>
            <a:ext cx="0" cy="228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73" name="Line 92"/>
          <xdr:cNvSpPr>
            <a:spLocks/>
          </xdr:cNvSpPr>
        </xdr:nvSpPr>
        <xdr:spPr>
          <a:xfrm flipH="1">
            <a:off x="651" y="71"/>
            <a:ext cx="0" cy="231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74" name="Line 93"/>
          <xdr:cNvSpPr>
            <a:spLocks/>
          </xdr:cNvSpPr>
        </xdr:nvSpPr>
        <xdr:spPr>
          <a:xfrm>
            <a:off x="658" y="59"/>
            <a:ext cx="83" cy="0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75" name="Line 94"/>
          <xdr:cNvSpPr>
            <a:spLocks/>
          </xdr:cNvSpPr>
        </xdr:nvSpPr>
        <xdr:spPr>
          <a:xfrm>
            <a:off x="661" y="66"/>
            <a:ext cx="80" cy="0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76" name="AutoShape 95"/>
          <xdr:cNvSpPr>
            <a:spLocks/>
          </xdr:cNvSpPr>
        </xdr:nvSpPr>
        <xdr:spPr>
          <a:xfrm>
            <a:off x="651" y="59"/>
            <a:ext cx="7" cy="12"/>
          </a:xfrm>
          <a:custGeom>
            <a:pathLst>
              <a:path h="12" w="7">
                <a:moveTo>
                  <a:pt x="0" y="12"/>
                </a:moveTo>
                <a:cubicBezTo>
                  <a:pt x="1" y="6"/>
                  <a:pt x="2" y="0"/>
                  <a:pt x="7" y="0"/>
                </a:cubicBezTo>
              </a:path>
            </a:pathLst>
          </a:cu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77" name="AutoShape 96"/>
          <xdr:cNvSpPr>
            <a:spLocks/>
          </xdr:cNvSpPr>
        </xdr:nvSpPr>
        <xdr:spPr>
          <a:xfrm rot="15898104">
            <a:off x="652" y="301"/>
            <a:ext cx="12" cy="7"/>
          </a:xfrm>
          <a:custGeom>
            <a:pathLst>
              <a:path h="12" w="7">
                <a:moveTo>
                  <a:pt x="0" y="12"/>
                </a:moveTo>
                <a:cubicBezTo>
                  <a:pt x="1" y="6"/>
                  <a:pt x="2" y="0"/>
                  <a:pt x="7" y="0"/>
                </a:cubicBezTo>
              </a:path>
            </a:pathLst>
          </a:cu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78" name="Line 97"/>
          <xdr:cNvSpPr>
            <a:spLocks/>
          </xdr:cNvSpPr>
        </xdr:nvSpPr>
        <xdr:spPr>
          <a:xfrm>
            <a:off x="664" y="302"/>
            <a:ext cx="77" cy="0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79" name="Line 98"/>
          <xdr:cNvSpPr>
            <a:spLocks/>
          </xdr:cNvSpPr>
        </xdr:nvSpPr>
        <xdr:spPr>
          <a:xfrm>
            <a:off x="663" y="308"/>
            <a:ext cx="77" cy="0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</xdr:grpSp>
    <xdr:clientData/>
  </xdr:twoCellAnchor>
  <xdr:twoCellAnchor>
    <xdr:from>
      <xdr:col>25</xdr:col>
      <xdr:colOff>0</xdr:colOff>
      <xdr:row>9</xdr:row>
      <xdr:rowOff>200025</xdr:rowOff>
    </xdr:from>
    <xdr:to>
      <xdr:col>25</xdr:col>
      <xdr:colOff>0</xdr:colOff>
      <xdr:row>34</xdr:row>
      <xdr:rowOff>38100</xdr:rowOff>
    </xdr:to>
    <xdr:sp>
      <xdr:nvSpPr>
        <xdr:cNvPr id="80" name="Line 165"/>
        <xdr:cNvSpPr>
          <a:spLocks/>
        </xdr:cNvSpPr>
      </xdr:nvSpPr>
      <xdr:spPr>
        <a:xfrm>
          <a:off x="8582025" y="2000250"/>
          <a:ext cx="0" cy="5019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31</xdr:col>
      <xdr:colOff>0</xdr:colOff>
      <xdr:row>9</xdr:row>
      <xdr:rowOff>200025</xdr:rowOff>
    </xdr:from>
    <xdr:to>
      <xdr:col>31</xdr:col>
      <xdr:colOff>0</xdr:colOff>
      <xdr:row>34</xdr:row>
      <xdr:rowOff>38100</xdr:rowOff>
    </xdr:to>
    <xdr:sp>
      <xdr:nvSpPr>
        <xdr:cNvPr id="81" name="Line 166"/>
        <xdr:cNvSpPr>
          <a:spLocks/>
        </xdr:cNvSpPr>
      </xdr:nvSpPr>
      <xdr:spPr>
        <a:xfrm>
          <a:off x="12296775" y="2000250"/>
          <a:ext cx="0" cy="5019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24</xdr:col>
      <xdr:colOff>390525</xdr:colOff>
      <xdr:row>17</xdr:row>
      <xdr:rowOff>9525</xdr:rowOff>
    </xdr:from>
    <xdr:to>
      <xdr:col>31</xdr:col>
      <xdr:colOff>171450</xdr:colOff>
      <xdr:row>17</xdr:row>
      <xdr:rowOff>9525</xdr:rowOff>
    </xdr:to>
    <xdr:sp>
      <xdr:nvSpPr>
        <xdr:cNvPr id="82" name="Line 167"/>
        <xdr:cNvSpPr>
          <a:spLocks/>
        </xdr:cNvSpPr>
      </xdr:nvSpPr>
      <xdr:spPr>
        <a:xfrm>
          <a:off x="8353425" y="3533775"/>
          <a:ext cx="411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25</xdr:col>
      <xdr:colOff>0</xdr:colOff>
      <xdr:row>8</xdr:row>
      <xdr:rowOff>85725</xdr:rowOff>
    </xdr:from>
    <xdr:to>
      <xdr:col>25</xdr:col>
      <xdr:colOff>0</xdr:colOff>
      <xdr:row>11</xdr:row>
      <xdr:rowOff>142875</xdr:rowOff>
    </xdr:to>
    <xdr:sp>
      <xdr:nvSpPr>
        <xdr:cNvPr id="83" name="Line 168"/>
        <xdr:cNvSpPr>
          <a:spLocks/>
        </xdr:cNvSpPr>
      </xdr:nvSpPr>
      <xdr:spPr>
        <a:xfrm flipV="1">
          <a:off x="8582025" y="1666875"/>
          <a:ext cx="0" cy="714375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31</xdr:col>
      <xdr:colOff>9525</xdr:colOff>
      <xdr:row>8</xdr:row>
      <xdr:rowOff>38100</xdr:rowOff>
    </xdr:from>
    <xdr:to>
      <xdr:col>31</xdr:col>
      <xdr:colOff>9525</xdr:colOff>
      <xdr:row>11</xdr:row>
      <xdr:rowOff>95250</xdr:rowOff>
    </xdr:to>
    <xdr:sp>
      <xdr:nvSpPr>
        <xdr:cNvPr id="84" name="Line 169"/>
        <xdr:cNvSpPr>
          <a:spLocks/>
        </xdr:cNvSpPr>
      </xdr:nvSpPr>
      <xdr:spPr>
        <a:xfrm flipV="1">
          <a:off x="12306300" y="1619250"/>
          <a:ext cx="0" cy="714375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24</xdr:col>
      <xdr:colOff>600075</xdr:colOff>
      <xdr:row>12</xdr:row>
      <xdr:rowOff>200025</xdr:rowOff>
    </xdr:from>
    <xdr:to>
      <xdr:col>24</xdr:col>
      <xdr:colOff>600075</xdr:colOff>
      <xdr:row>16</xdr:row>
      <xdr:rowOff>190500</xdr:rowOff>
    </xdr:to>
    <xdr:sp>
      <xdr:nvSpPr>
        <xdr:cNvPr id="85" name="Line 170"/>
        <xdr:cNvSpPr>
          <a:spLocks/>
        </xdr:cNvSpPr>
      </xdr:nvSpPr>
      <xdr:spPr>
        <a:xfrm flipV="1">
          <a:off x="8562975" y="2657475"/>
          <a:ext cx="0" cy="857250"/>
        </a:xfrm>
        <a:prstGeom prst="line">
          <a:avLst/>
        </a:prstGeom>
        <a:noFill/>
        <a:ln w="3810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24</xdr:col>
      <xdr:colOff>600075</xdr:colOff>
      <xdr:row>12</xdr:row>
      <xdr:rowOff>190500</xdr:rowOff>
    </xdr:from>
    <xdr:to>
      <xdr:col>31</xdr:col>
      <xdr:colOff>9525</xdr:colOff>
      <xdr:row>21</xdr:row>
      <xdr:rowOff>28575</xdr:rowOff>
    </xdr:to>
    <xdr:sp>
      <xdr:nvSpPr>
        <xdr:cNvPr id="86" name="Line 171"/>
        <xdr:cNvSpPr>
          <a:spLocks/>
        </xdr:cNvSpPr>
      </xdr:nvSpPr>
      <xdr:spPr>
        <a:xfrm>
          <a:off x="8562975" y="2647950"/>
          <a:ext cx="3743325" cy="1714500"/>
        </a:xfrm>
        <a:prstGeom prst="line">
          <a:avLst/>
        </a:prstGeom>
        <a:noFill/>
        <a:ln w="3810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31</xdr:col>
      <xdr:colOff>0</xdr:colOff>
      <xdr:row>17</xdr:row>
      <xdr:rowOff>9525</xdr:rowOff>
    </xdr:from>
    <xdr:to>
      <xdr:col>31</xdr:col>
      <xdr:colOff>0</xdr:colOff>
      <xdr:row>21</xdr:row>
      <xdr:rowOff>0</xdr:rowOff>
    </xdr:to>
    <xdr:sp>
      <xdr:nvSpPr>
        <xdr:cNvPr id="87" name="Line 172"/>
        <xdr:cNvSpPr>
          <a:spLocks/>
        </xdr:cNvSpPr>
      </xdr:nvSpPr>
      <xdr:spPr>
        <a:xfrm flipV="1">
          <a:off x="12296775" y="3533775"/>
          <a:ext cx="0" cy="800100"/>
        </a:xfrm>
        <a:prstGeom prst="line">
          <a:avLst/>
        </a:prstGeom>
        <a:noFill/>
        <a:ln w="3810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24</xdr:col>
      <xdr:colOff>466725</xdr:colOff>
      <xdr:row>26</xdr:row>
      <xdr:rowOff>0</xdr:rowOff>
    </xdr:from>
    <xdr:to>
      <xdr:col>31</xdr:col>
      <xdr:colOff>247650</xdr:colOff>
      <xdr:row>26</xdr:row>
      <xdr:rowOff>0</xdr:rowOff>
    </xdr:to>
    <xdr:sp>
      <xdr:nvSpPr>
        <xdr:cNvPr id="88" name="Line 173"/>
        <xdr:cNvSpPr>
          <a:spLocks/>
        </xdr:cNvSpPr>
      </xdr:nvSpPr>
      <xdr:spPr>
        <a:xfrm flipV="1">
          <a:off x="8429625" y="5334000"/>
          <a:ext cx="411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25</xdr:col>
      <xdr:colOff>0</xdr:colOff>
      <xdr:row>26</xdr:row>
      <xdr:rowOff>0</xdr:rowOff>
    </xdr:from>
    <xdr:to>
      <xdr:col>31</xdr:col>
      <xdr:colOff>0</xdr:colOff>
      <xdr:row>33</xdr:row>
      <xdr:rowOff>9525</xdr:rowOff>
    </xdr:to>
    <xdr:sp>
      <xdr:nvSpPr>
        <xdr:cNvPr id="89" name="AutoShape 176"/>
        <xdr:cNvSpPr>
          <a:spLocks/>
        </xdr:cNvSpPr>
      </xdr:nvSpPr>
      <xdr:spPr>
        <a:xfrm>
          <a:off x="8582025" y="5334000"/>
          <a:ext cx="3714750" cy="1409700"/>
        </a:xfrm>
        <a:custGeom>
          <a:pathLst>
            <a:path h="148" w="512">
              <a:moveTo>
                <a:pt x="0" y="0"/>
              </a:moveTo>
              <a:cubicBezTo>
                <a:pt x="85" y="74"/>
                <a:pt x="170" y="148"/>
                <a:pt x="255" y="148"/>
              </a:cubicBezTo>
              <a:cubicBezTo>
                <a:pt x="340" y="148"/>
                <a:pt x="469" y="25"/>
                <a:pt x="512" y="0"/>
              </a:cubicBezTo>
            </a:path>
          </a:pathLst>
        </a:custGeom>
        <a:noFill/>
        <a:ln w="3810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24</xdr:col>
      <xdr:colOff>600075</xdr:colOff>
      <xdr:row>24</xdr:row>
      <xdr:rowOff>57150</xdr:rowOff>
    </xdr:from>
    <xdr:to>
      <xdr:col>25</xdr:col>
      <xdr:colOff>552450</xdr:colOff>
      <xdr:row>25</xdr:row>
      <xdr:rowOff>180975</xdr:rowOff>
    </xdr:to>
    <xdr:sp>
      <xdr:nvSpPr>
        <xdr:cNvPr id="90" name="Line 177"/>
        <xdr:cNvSpPr>
          <a:spLocks/>
        </xdr:cNvSpPr>
      </xdr:nvSpPr>
      <xdr:spPr>
        <a:xfrm>
          <a:off x="8562975" y="4991100"/>
          <a:ext cx="571500" cy="323850"/>
        </a:xfrm>
        <a:prstGeom prst="line">
          <a:avLst/>
        </a:prstGeom>
        <a:noFill/>
        <a:ln w="3810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30</xdr:col>
      <xdr:colOff>57150</xdr:colOff>
      <xdr:row>24</xdr:row>
      <xdr:rowOff>76200</xdr:rowOff>
    </xdr:from>
    <xdr:to>
      <xdr:col>31</xdr:col>
      <xdr:colOff>0</xdr:colOff>
      <xdr:row>26</xdr:row>
      <xdr:rowOff>9525</xdr:rowOff>
    </xdr:to>
    <xdr:sp>
      <xdr:nvSpPr>
        <xdr:cNvPr id="91" name="Line 178"/>
        <xdr:cNvSpPr>
          <a:spLocks/>
        </xdr:cNvSpPr>
      </xdr:nvSpPr>
      <xdr:spPr>
        <a:xfrm flipH="1">
          <a:off x="11734800" y="5010150"/>
          <a:ext cx="561975" cy="333375"/>
        </a:xfrm>
        <a:prstGeom prst="line">
          <a:avLst/>
        </a:prstGeom>
        <a:noFill/>
        <a:ln w="3810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28</xdr:col>
      <xdr:colOff>0</xdr:colOff>
      <xdr:row>25</xdr:row>
      <xdr:rowOff>0</xdr:rowOff>
    </xdr:from>
    <xdr:to>
      <xdr:col>28</xdr:col>
      <xdr:colOff>0</xdr:colOff>
      <xdr:row>34</xdr:row>
      <xdr:rowOff>142875</xdr:rowOff>
    </xdr:to>
    <xdr:sp>
      <xdr:nvSpPr>
        <xdr:cNvPr id="92" name="Line 179"/>
        <xdr:cNvSpPr>
          <a:spLocks/>
        </xdr:cNvSpPr>
      </xdr:nvSpPr>
      <xdr:spPr>
        <a:xfrm>
          <a:off x="10448925" y="5133975"/>
          <a:ext cx="0" cy="1990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27</xdr:col>
      <xdr:colOff>533400</xdr:colOff>
      <xdr:row>32</xdr:row>
      <xdr:rowOff>95250</xdr:rowOff>
    </xdr:from>
    <xdr:to>
      <xdr:col>28</xdr:col>
      <xdr:colOff>95250</xdr:colOff>
      <xdr:row>33</xdr:row>
      <xdr:rowOff>142875</xdr:rowOff>
    </xdr:to>
    <xdr:sp>
      <xdr:nvSpPr>
        <xdr:cNvPr id="93" name="Line 180"/>
        <xdr:cNvSpPr>
          <a:spLocks/>
        </xdr:cNvSpPr>
      </xdr:nvSpPr>
      <xdr:spPr>
        <a:xfrm flipH="1">
          <a:off x="10372725" y="6629400"/>
          <a:ext cx="17145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27</xdr:col>
      <xdr:colOff>504825</xdr:colOff>
      <xdr:row>25</xdr:row>
      <xdr:rowOff>95250</xdr:rowOff>
    </xdr:from>
    <xdr:to>
      <xdr:col>28</xdr:col>
      <xdr:colOff>85725</xdr:colOff>
      <xdr:row>26</xdr:row>
      <xdr:rowOff>76200</xdr:rowOff>
    </xdr:to>
    <xdr:sp>
      <xdr:nvSpPr>
        <xdr:cNvPr id="94" name="Line 181"/>
        <xdr:cNvSpPr>
          <a:spLocks/>
        </xdr:cNvSpPr>
      </xdr:nvSpPr>
      <xdr:spPr>
        <a:xfrm flipV="1">
          <a:off x="10344150" y="5229225"/>
          <a:ext cx="19050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23</xdr:col>
      <xdr:colOff>409575</xdr:colOff>
      <xdr:row>14</xdr:row>
      <xdr:rowOff>9525</xdr:rowOff>
    </xdr:from>
    <xdr:to>
      <xdr:col>25</xdr:col>
      <xdr:colOff>228600</xdr:colOff>
      <xdr:row>19</xdr:row>
      <xdr:rowOff>152400</xdr:rowOff>
    </xdr:to>
    <xdr:grpSp>
      <xdr:nvGrpSpPr>
        <xdr:cNvPr id="95" name="Group 199"/>
        <xdr:cNvGrpSpPr>
          <a:grpSpLocks/>
        </xdr:cNvGrpSpPr>
      </xdr:nvGrpSpPr>
      <xdr:grpSpPr>
        <a:xfrm>
          <a:off x="7762875" y="2886075"/>
          <a:ext cx="1047750" cy="1190625"/>
          <a:chOff x="1521" y="8644"/>
          <a:chExt cx="1639" cy="1800"/>
        </a:xfrm>
        <a:solidFill>
          <a:srgbClr val="FFFFFF"/>
        </a:solidFill>
      </xdr:grpSpPr>
      <xdr:sp>
        <xdr:nvSpPr>
          <xdr:cNvPr id="96" name="AutoShape 200"/>
          <xdr:cNvSpPr>
            <a:spLocks/>
          </xdr:cNvSpPr>
        </xdr:nvSpPr>
        <xdr:spPr>
          <a:xfrm>
            <a:off x="2601" y="9724"/>
            <a:ext cx="0" cy="7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grpSp>
        <xdr:nvGrpSpPr>
          <xdr:cNvPr id="97" name="Group 201"/>
          <xdr:cNvGrpSpPr>
            <a:grpSpLocks/>
          </xdr:cNvGrpSpPr>
        </xdr:nvGrpSpPr>
        <xdr:grpSpPr>
          <a:xfrm>
            <a:off x="1521" y="8644"/>
            <a:ext cx="1639" cy="1737"/>
            <a:chOff x="1521" y="8644"/>
            <a:chExt cx="1639" cy="1737"/>
          </a:xfrm>
          <a:solidFill>
            <a:srgbClr val="FFFFFF"/>
          </a:solidFill>
        </xdr:grpSpPr>
        <xdr:sp>
          <xdr:nvSpPr>
            <xdr:cNvPr id="98" name="AutoShape 202"/>
            <xdr:cNvSpPr>
              <a:spLocks/>
            </xdr:cNvSpPr>
          </xdr:nvSpPr>
          <xdr:spPr>
            <a:xfrm flipV="1">
              <a:off x="2601" y="8644"/>
              <a:ext cx="0" cy="72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arrow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</xdr:grpSp>
    </xdr:grpSp>
    <xdr:clientData/>
  </xdr:twoCellAnchor>
  <xdr:twoCellAnchor>
    <xdr:from>
      <xdr:col>24</xdr:col>
      <xdr:colOff>466725</xdr:colOff>
      <xdr:row>26</xdr:row>
      <xdr:rowOff>85725</xdr:rowOff>
    </xdr:from>
    <xdr:to>
      <xdr:col>24</xdr:col>
      <xdr:colOff>466725</xdr:colOff>
      <xdr:row>28</xdr:row>
      <xdr:rowOff>142875</xdr:rowOff>
    </xdr:to>
    <xdr:sp>
      <xdr:nvSpPr>
        <xdr:cNvPr id="102" name="AutoShape 207"/>
        <xdr:cNvSpPr>
          <a:spLocks/>
        </xdr:cNvSpPr>
      </xdr:nvSpPr>
      <xdr:spPr>
        <a:xfrm>
          <a:off x="8429625" y="5419725"/>
          <a:ext cx="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24</xdr:col>
      <xdr:colOff>466725</xdr:colOff>
      <xdr:row>23</xdr:row>
      <xdr:rowOff>0</xdr:rowOff>
    </xdr:from>
    <xdr:to>
      <xdr:col>24</xdr:col>
      <xdr:colOff>466725</xdr:colOff>
      <xdr:row>25</xdr:row>
      <xdr:rowOff>57150</xdr:rowOff>
    </xdr:to>
    <xdr:sp>
      <xdr:nvSpPr>
        <xdr:cNvPr id="103" name="AutoShape 209"/>
        <xdr:cNvSpPr>
          <a:spLocks/>
        </xdr:cNvSpPr>
      </xdr:nvSpPr>
      <xdr:spPr>
        <a:xfrm flipV="1">
          <a:off x="8429625" y="4733925"/>
          <a:ext cx="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24</xdr:col>
      <xdr:colOff>314325</xdr:colOff>
      <xdr:row>9</xdr:row>
      <xdr:rowOff>76200</xdr:rowOff>
    </xdr:from>
    <xdr:to>
      <xdr:col>31</xdr:col>
      <xdr:colOff>438150</xdr:colOff>
      <xdr:row>9</xdr:row>
      <xdr:rowOff>76200</xdr:rowOff>
    </xdr:to>
    <xdr:sp>
      <xdr:nvSpPr>
        <xdr:cNvPr id="104" name="Line 213"/>
        <xdr:cNvSpPr>
          <a:spLocks/>
        </xdr:cNvSpPr>
      </xdr:nvSpPr>
      <xdr:spPr>
        <a:xfrm>
          <a:off x="8277225" y="1876425"/>
          <a:ext cx="4457700" cy="0"/>
        </a:xfrm>
        <a:prstGeom prst="line">
          <a:avLst/>
        </a:prstGeom>
        <a:noFill/>
        <a:ln w="28575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24</xdr:col>
      <xdr:colOff>457200</xdr:colOff>
      <xdr:row>8</xdr:row>
      <xdr:rowOff>171450</xdr:rowOff>
    </xdr:from>
    <xdr:to>
      <xdr:col>25</xdr:col>
      <xdr:colOff>180975</xdr:colOff>
      <xdr:row>9</xdr:row>
      <xdr:rowOff>190500</xdr:rowOff>
    </xdr:to>
    <xdr:sp>
      <xdr:nvSpPr>
        <xdr:cNvPr id="105" name="Line 214"/>
        <xdr:cNvSpPr>
          <a:spLocks/>
        </xdr:cNvSpPr>
      </xdr:nvSpPr>
      <xdr:spPr>
        <a:xfrm flipV="1">
          <a:off x="8420100" y="1752600"/>
          <a:ext cx="342900" cy="238125"/>
        </a:xfrm>
        <a:prstGeom prst="line">
          <a:avLst/>
        </a:prstGeom>
        <a:noFill/>
        <a:ln w="28575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30</xdr:col>
      <xdr:colOff>457200</xdr:colOff>
      <xdr:row>8</xdr:row>
      <xdr:rowOff>171450</xdr:rowOff>
    </xdr:from>
    <xdr:to>
      <xdr:col>31</xdr:col>
      <xdr:colOff>180975</xdr:colOff>
      <xdr:row>9</xdr:row>
      <xdr:rowOff>190500</xdr:rowOff>
    </xdr:to>
    <xdr:sp>
      <xdr:nvSpPr>
        <xdr:cNvPr id="106" name="Line 215"/>
        <xdr:cNvSpPr>
          <a:spLocks/>
        </xdr:cNvSpPr>
      </xdr:nvSpPr>
      <xdr:spPr>
        <a:xfrm flipV="1">
          <a:off x="12134850" y="1752600"/>
          <a:ext cx="342900" cy="238125"/>
        </a:xfrm>
        <a:prstGeom prst="line">
          <a:avLst/>
        </a:prstGeom>
        <a:noFill/>
        <a:ln w="28575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485775</xdr:colOff>
      <xdr:row>18</xdr:row>
      <xdr:rowOff>9525</xdr:rowOff>
    </xdr:from>
    <xdr:to>
      <xdr:col>23</xdr:col>
      <xdr:colOff>85725</xdr:colOff>
      <xdr:row>18</xdr:row>
      <xdr:rowOff>9525</xdr:rowOff>
    </xdr:to>
    <xdr:sp>
      <xdr:nvSpPr>
        <xdr:cNvPr id="107" name="Line 216"/>
        <xdr:cNvSpPr>
          <a:spLocks/>
        </xdr:cNvSpPr>
      </xdr:nvSpPr>
      <xdr:spPr>
        <a:xfrm>
          <a:off x="5343525" y="3733800"/>
          <a:ext cx="2095500" cy="0"/>
        </a:xfrm>
        <a:prstGeom prst="line">
          <a:avLst/>
        </a:prstGeom>
        <a:noFill/>
        <a:ln w="9525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22</xdr:col>
      <xdr:colOff>85725</xdr:colOff>
      <xdr:row>17</xdr:row>
      <xdr:rowOff>76200</xdr:rowOff>
    </xdr:from>
    <xdr:to>
      <xdr:col>23</xdr:col>
      <xdr:colOff>142875</xdr:colOff>
      <xdr:row>18</xdr:row>
      <xdr:rowOff>85725</xdr:rowOff>
    </xdr:to>
    <xdr:sp>
      <xdr:nvSpPr>
        <xdr:cNvPr id="108" name="Line 217"/>
        <xdr:cNvSpPr>
          <a:spLocks/>
        </xdr:cNvSpPr>
      </xdr:nvSpPr>
      <xdr:spPr>
        <a:xfrm flipH="1">
          <a:off x="7286625" y="3600450"/>
          <a:ext cx="209550" cy="209550"/>
        </a:xfrm>
        <a:prstGeom prst="line">
          <a:avLst/>
        </a:prstGeom>
        <a:noFill/>
        <a:ln w="9525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514350</xdr:colOff>
      <xdr:row>17</xdr:row>
      <xdr:rowOff>85725</xdr:rowOff>
    </xdr:from>
    <xdr:to>
      <xdr:col>14</xdr:col>
      <xdr:colOff>114300</xdr:colOff>
      <xdr:row>18</xdr:row>
      <xdr:rowOff>95250</xdr:rowOff>
    </xdr:to>
    <xdr:sp>
      <xdr:nvSpPr>
        <xdr:cNvPr id="109" name="Line 218"/>
        <xdr:cNvSpPr>
          <a:spLocks/>
        </xdr:cNvSpPr>
      </xdr:nvSpPr>
      <xdr:spPr>
        <a:xfrm flipH="1">
          <a:off x="5372100" y="3609975"/>
          <a:ext cx="219075" cy="209550"/>
        </a:xfrm>
        <a:prstGeom prst="line">
          <a:avLst/>
        </a:prstGeom>
        <a:noFill/>
        <a:ln w="9525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438150</xdr:colOff>
      <xdr:row>1</xdr:row>
      <xdr:rowOff>38100</xdr:rowOff>
    </xdr:from>
    <xdr:to>
      <xdr:col>13</xdr:col>
      <xdr:colOff>438150</xdr:colOff>
      <xdr:row>16</xdr:row>
      <xdr:rowOff>133350</xdr:rowOff>
    </xdr:to>
    <xdr:sp>
      <xdr:nvSpPr>
        <xdr:cNvPr id="110" name="Line 219"/>
        <xdr:cNvSpPr>
          <a:spLocks/>
        </xdr:cNvSpPr>
      </xdr:nvSpPr>
      <xdr:spPr>
        <a:xfrm>
          <a:off x="5295900" y="228600"/>
          <a:ext cx="0" cy="3228975"/>
        </a:xfrm>
        <a:prstGeom prst="line">
          <a:avLst/>
        </a:prstGeom>
        <a:noFill/>
        <a:ln w="19050" cmpd="sng">
          <a:solidFill>
            <a:srgbClr val="00669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238125</xdr:colOff>
      <xdr:row>2</xdr:row>
      <xdr:rowOff>0</xdr:rowOff>
    </xdr:from>
    <xdr:to>
      <xdr:col>13</xdr:col>
      <xdr:colOff>542925</xdr:colOff>
      <xdr:row>2</xdr:row>
      <xdr:rowOff>0</xdr:rowOff>
    </xdr:to>
    <xdr:sp>
      <xdr:nvSpPr>
        <xdr:cNvPr id="111" name="Line 220"/>
        <xdr:cNvSpPr>
          <a:spLocks/>
        </xdr:cNvSpPr>
      </xdr:nvSpPr>
      <xdr:spPr>
        <a:xfrm>
          <a:off x="5095875" y="400050"/>
          <a:ext cx="304800" cy="0"/>
        </a:xfrm>
        <a:prstGeom prst="line">
          <a:avLst/>
        </a:prstGeom>
        <a:noFill/>
        <a:ln w="19050" cmpd="sng">
          <a:solidFill>
            <a:srgbClr val="00669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285750</xdr:colOff>
      <xdr:row>16</xdr:row>
      <xdr:rowOff>0</xdr:rowOff>
    </xdr:from>
    <xdr:to>
      <xdr:col>13</xdr:col>
      <xdr:colOff>590550</xdr:colOff>
      <xdr:row>16</xdr:row>
      <xdr:rowOff>0</xdr:rowOff>
    </xdr:to>
    <xdr:sp>
      <xdr:nvSpPr>
        <xdr:cNvPr id="112" name="Line 221"/>
        <xdr:cNvSpPr>
          <a:spLocks/>
        </xdr:cNvSpPr>
      </xdr:nvSpPr>
      <xdr:spPr>
        <a:xfrm>
          <a:off x="5143500" y="3324225"/>
          <a:ext cx="304800" cy="0"/>
        </a:xfrm>
        <a:prstGeom prst="line">
          <a:avLst/>
        </a:prstGeom>
        <a:noFill/>
        <a:ln w="19050" cmpd="sng">
          <a:solidFill>
            <a:srgbClr val="00669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15</xdr:col>
      <xdr:colOff>0</xdr:colOff>
      <xdr:row>2</xdr:row>
      <xdr:rowOff>114300</xdr:rowOff>
    </xdr:from>
    <xdr:to>
      <xdr:col>18</xdr:col>
      <xdr:colOff>142875</xdr:colOff>
      <xdr:row>15</xdr:row>
      <xdr:rowOff>38100</xdr:rowOff>
    </xdr:to>
    <xdr:grpSp>
      <xdr:nvGrpSpPr>
        <xdr:cNvPr id="113" name="Group 222"/>
        <xdr:cNvGrpSpPr>
          <a:grpSpLocks/>
        </xdr:cNvGrpSpPr>
      </xdr:nvGrpSpPr>
      <xdr:grpSpPr>
        <a:xfrm>
          <a:off x="5600700" y="514350"/>
          <a:ext cx="828675" cy="2609850"/>
          <a:chOff x="651" y="59"/>
          <a:chExt cx="90" cy="249"/>
        </a:xfrm>
        <a:solidFill>
          <a:srgbClr val="FFFFFF"/>
        </a:solidFill>
      </xdr:grpSpPr>
      <xdr:sp>
        <xdr:nvSpPr>
          <xdr:cNvPr id="114" name="Line 223"/>
          <xdr:cNvSpPr>
            <a:spLocks/>
          </xdr:cNvSpPr>
        </xdr:nvSpPr>
        <xdr:spPr>
          <a:xfrm>
            <a:off x="658" y="68"/>
            <a:ext cx="0" cy="228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15" name="Line 224"/>
          <xdr:cNvSpPr>
            <a:spLocks/>
          </xdr:cNvSpPr>
        </xdr:nvSpPr>
        <xdr:spPr>
          <a:xfrm flipH="1">
            <a:off x="651" y="71"/>
            <a:ext cx="0" cy="231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16" name="Line 225"/>
          <xdr:cNvSpPr>
            <a:spLocks/>
          </xdr:cNvSpPr>
        </xdr:nvSpPr>
        <xdr:spPr>
          <a:xfrm>
            <a:off x="658" y="59"/>
            <a:ext cx="83" cy="0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17" name="Line 226"/>
          <xdr:cNvSpPr>
            <a:spLocks/>
          </xdr:cNvSpPr>
        </xdr:nvSpPr>
        <xdr:spPr>
          <a:xfrm>
            <a:off x="661" y="66"/>
            <a:ext cx="80" cy="0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18" name="AutoShape 227"/>
          <xdr:cNvSpPr>
            <a:spLocks/>
          </xdr:cNvSpPr>
        </xdr:nvSpPr>
        <xdr:spPr>
          <a:xfrm>
            <a:off x="651" y="59"/>
            <a:ext cx="7" cy="12"/>
          </a:xfrm>
          <a:custGeom>
            <a:pathLst>
              <a:path h="12" w="7">
                <a:moveTo>
                  <a:pt x="0" y="12"/>
                </a:moveTo>
                <a:cubicBezTo>
                  <a:pt x="1" y="6"/>
                  <a:pt x="2" y="0"/>
                  <a:pt x="7" y="0"/>
                </a:cubicBezTo>
              </a:path>
            </a:pathLst>
          </a:cu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19" name="AutoShape 228"/>
          <xdr:cNvSpPr>
            <a:spLocks/>
          </xdr:cNvSpPr>
        </xdr:nvSpPr>
        <xdr:spPr>
          <a:xfrm rot="15898104">
            <a:off x="652" y="301"/>
            <a:ext cx="12" cy="7"/>
          </a:xfrm>
          <a:custGeom>
            <a:pathLst>
              <a:path h="12" w="7">
                <a:moveTo>
                  <a:pt x="0" y="12"/>
                </a:moveTo>
                <a:cubicBezTo>
                  <a:pt x="1" y="6"/>
                  <a:pt x="2" y="0"/>
                  <a:pt x="7" y="0"/>
                </a:cubicBezTo>
              </a:path>
            </a:pathLst>
          </a:cu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20" name="Line 229"/>
          <xdr:cNvSpPr>
            <a:spLocks/>
          </xdr:cNvSpPr>
        </xdr:nvSpPr>
        <xdr:spPr>
          <a:xfrm>
            <a:off x="664" y="302"/>
            <a:ext cx="77" cy="0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21" name="Line 230"/>
          <xdr:cNvSpPr>
            <a:spLocks/>
          </xdr:cNvSpPr>
        </xdr:nvSpPr>
        <xdr:spPr>
          <a:xfrm>
            <a:off x="663" y="308"/>
            <a:ext cx="77" cy="0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</xdr:grpSp>
    <xdr:clientData/>
  </xdr:twoCellAnchor>
  <xdr:twoCellAnchor>
    <xdr:from>
      <xdr:col>18</xdr:col>
      <xdr:colOff>76200</xdr:colOff>
      <xdr:row>2</xdr:row>
      <xdr:rowOff>114300</xdr:rowOff>
    </xdr:from>
    <xdr:to>
      <xdr:col>22</xdr:col>
      <xdr:colOff>19050</xdr:colOff>
      <xdr:row>15</xdr:row>
      <xdr:rowOff>38100</xdr:rowOff>
    </xdr:to>
    <xdr:grpSp>
      <xdr:nvGrpSpPr>
        <xdr:cNvPr id="122" name="Group 231"/>
        <xdr:cNvGrpSpPr>
          <a:grpSpLocks/>
        </xdr:cNvGrpSpPr>
      </xdr:nvGrpSpPr>
      <xdr:grpSpPr>
        <a:xfrm flipH="1">
          <a:off x="6362700" y="514350"/>
          <a:ext cx="857250" cy="2609850"/>
          <a:chOff x="651" y="59"/>
          <a:chExt cx="90" cy="249"/>
        </a:xfrm>
        <a:solidFill>
          <a:srgbClr val="FFFFFF"/>
        </a:solidFill>
      </xdr:grpSpPr>
      <xdr:sp>
        <xdr:nvSpPr>
          <xdr:cNvPr id="123" name="Line 232"/>
          <xdr:cNvSpPr>
            <a:spLocks/>
          </xdr:cNvSpPr>
        </xdr:nvSpPr>
        <xdr:spPr>
          <a:xfrm>
            <a:off x="658" y="68"/>
            <a:ext cx="0" cy="228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24" name="Line 233"/>
          <xdr:cNvSpPr>
            <a:spLocks/>
          </xdr:cNvSpPr>
        </xdr:nvSpPr>
        <xdr:spPr>
          <a:xfrm flipH="1">
            <a:off x="651" y="71"/>
            <a:ext cx="0" cy="231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25" name="Line 234"/>
          <xdr:cNvSpPr>
            <a:spLocks/>
          </xdr:cNvSpPr>
        </xdr:nvSpPr>
        <xdr:spPr>
          <a:xfrm>
            <a:off x="658" y="59"/>
            <a:ext cx="83" cy="0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26" name="Line 235"/>
          <xdr:cNvSpPr>
            <a:spLocks/>
          </xdr:cNvSpPr>
        </xdr:nvSpPr>
        <xdr:spPr>
          <a:xfrm>
            <a:off x="661" y="66"/>
            <a:ext cx="80" cy="0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27" name="AutoShape 236"/>
          <xdr:cNvSpPr>
            <a:spLocks/>
          </xdr:cNvSpPr>
        </xdr:nvSpPr>
        <xdr:spPr>
          <a:xfrm>
            <a:off x="651" y="59"/>
            <a:ext cx="7" cy="12"/>
          </a:xfrm>
          <a:custGeom>
            <a:pathLst>
              <a:path h="12" w="7">
                <a:moveTo>
                  <a:pt x="0" y="12"/>
                </a:moveTo>
                <a:cubicBezTo>
                  <a:pt x="1" y="6"/>
                  <a:pt x="2" y="0"/>
                  <a:pt x="7" y="0"/>
                </a:cubicBezTo>
              </a:path>
            </a:pathLst>
          </a:cu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28" name="AutoShape 237"/>
          <xdr:cNvSpPr>
            <a:spLocks/>
          </xdr:cNvSpPr>
        </xdr:nvSpPr>
        <xdr:spPr>
          <a:xfrm rot="15898104">
            <a:off x="652" y="301"/>
            <a:ext cx="12" cy="7"/>
          </a:xfrm>
          <a:custGeom>
            <a:pathLst>
              <a:path h="12" w="7">
                <a:moveTo>
                  <a:pt x="0" y="12"/>
                </a:moveTo>
                <a:cubicBezTo>
                  <a:pt x="1" y="6"/>
                  <a:pt x="2" y="0"/>
                  <a:pt x="7" y="0"/>
                </a:cubicBezTo>
              </a:path>
            </a:pathLst>
          </a:cu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29" name="Line 238"/>
          <xdr:cNvSpPr>
            <a:spLocks/>
          </xdr:cNvSpPr>
        </xdr:nvSpPr>
        <xdr:spPr>
          <a:xfrm>
            <a:off x="664" y="302"/>
            <a:ext cx="77" cy="0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30" name="Line 239"/>
          <xdr:cNvSpPr>
            <a:spLocks/>
          </xdr:cNvSpPr>
        </xdr:nvSpPr>
        <xdr:spPr>
          <a:xfrm>
            <a:off x="663" y="308"/>
            <a:ext cx="77" cy="0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</xdr:grpSp>
    <xdr:clientData/>
  </xdr:twoCellAnchor>
  <xdr:twoCellAnchor editAs="oneCell">
    <xdr:from>
      <xdr:col>15</xdr:col>
      <xdr:colOff>57150</xdr:colOff>
      <xdr:row>14</xdr:row>
      <xdr:rowOff>85725</xdr:rowOff>
    </xdr:from>
    <xdr:to>
      <xdr:col>21</xdr:col>
      <xdr:colOff>209550</xdr:colOff>
      <xdr:row>14</xdr:row>
      <xdr:rowOff>200025</xdr:rowOff>
    </xdr:to>
    <xdr:pic>
      <xdr:nvPicPr>
        <xdr:cNvPr id="131" name="Picture 240" descr="Afbeelding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7850" y="2962275"/>
          <a:ext cx="15240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57150</xdr:colOff>
      <xdr:row>14</xdr:row>
      <xdr:rowOff>76200</xdr:rowOff>
    </xdr:from>
    <xdr:to>
      <xdr:col>21</xdr:col>
      <xdr:colOff>209550</xdr:colOff>
      <xdr:row>14</xdr:row>
      <xdr:rowOff>190500</xdr:rowOff>
    </xdr:to>
    <xdr:pic>
      <xdr:nvPicPr>
        <xdr:cNvPr id="132" name="Picture 241" descr="Afbeelding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57850" y="2952750"/>
          <a:ext cx="15240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57150</xdr:colOff>
      <xdr:row>14</xdr:row>
      <xdr:rowOff>76200</xdr:rowOff>
    </xdr:from>
    <xdr:to>
      <xdr:col>21</xdr:col>
      <xdr:colOff>209550</xdr:colOff>
      <xdr:row>14</xdr:row>
      <xdr:rowOff>190500</xdr:rowOff>
    </xdr:to>
    <xdr:pic>
      <xdr:nvPicPr>
        <xdr:cNvPr id="133" name="Picture 242" descr="Afbeelding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57850" y="2952750"/>
          <a:ext cx="15240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57150</xdr:colOff>
      <xdr:row>14</xdr:row>
      <xdr:rowOff>76200</xdr:rowOff>
    </xdr:from>
    <xdr:to>
      <xdr:col>21</xdr:col>
      <xdr:colOff>209550</xdr:colOff>
      <xdr:row>14</xdr:row>
      <xdr:rowOff>190500</xdr:rowOff>
    </xdr:to>
    <xdr:pic>
      <xdr:nvPicPr>
        <xdr:cNvPr id="134" name="Picture 243" descr="Afbeelding 4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657850" y="2952750"/>
          <a:ext cx="15240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57150</xdr:colOff>
      <xdr:row>14</xdr:row>
      <xdr:rowOff>76200</xdr:rowOff>
    </xdr:from>
    <xdr:to>
      <xdr:col>21</xdr:col>
      <xdr:colOff>209550</xdr:colOff>
      <xdr:row>14</xdr:row>
      <xdr:rowOff>190500</xdr:rowOff>
    </xdr:to>
    <xdr:pic>
      <xdr:nvPicPr>
        <xdr:cNvPr id="135" name="Picture 244" descr="Afbeelding 5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657850" y="2952750"/>
          <a:ext cx="15240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57150</xdr:colOff>
      <xdr:row>14</xdr:row>
      <xdr:rowOff>76200</xdr:rowOff>
    </xdr:from>
    <xdr:to>
      <xdr:col>21</xdr:col>
      <xdr:colOff>209550</xdr:colOff>
      <xdr:row>14</xdr:row>
      <xdr:rowOff>190500</xdr:rowOff>
    </xdr:to>
    <xdr:pic>
      <xdr:nvPicPr>
        <xdr:cNvPr id="136" name="Picture 245" descr="Afbeelding 6" hidden="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657850" y="2952750"/>
          <a:ext cx="15240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47625</xdr:colOff>
      <xdr:row>14</xdr:row>
      <xdr:rowOff>19050</xdr:rowOff>
    </xdr:from>
    <xdr:to>
      <xdr:col>21</xdr:col>
      <xdr:colOff>200025</xdr:colOff>
      <xdr:row>15</xdr:row>
      <xdr:rowOff>47625</xdr:rowOff>
    </xdr:to>
    <xdr:pic>
      <xdr:nvPicPr>
        <xdr:cNvPr id="137" name="Picture 246" descr="Afbeelding 7" hidden="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648325" y="2895600"/>
          <a:ext cx="15240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57150</xdr:colOff>
      <xdr:row>21</xdr:row>
      <xdr:rowOff>28575</xdr:rowOff>
    </xdr:from>
    <xdr:to>
      <xdr:col>16</xdr:col>
      <xdr:colOff>0</xdr:colOff>
      <xdr:row>21</xdr:row>
      <xdr:rowOff>180975</xdr:rowOff>
    </xdr:to>
    <xdr:sp>
      <xdr:nvSpPr>
        <xdr:cNvPr id="138" name="Oval 247"/>
        <xdr:cNvSpPr>
          <a:spLocks/>
        </xdr:cNvSpPr>
      </xdr:nvSpPr>
      <xdr:spPr>
        <a:xfrm>
          <a:off x="5657850" y="4362450"/>
          <a:ext cx="171450" cy="1524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21</xdr:col>
      <xdr:colOff>0</xdr:colOff>
      <xdr:row>21</xdr:row>
      <xdr:rowOff>28575</xdr:rowOff>
    </xdr:from>
    <xdr:to>
      <xdr:col>21</xdr:col>
      <xdr:colOff>171450</xdr:colOff>
      <xdr:row>21</xdr:row>
      <xdr:rowOff>180975</xdr:rowOff>
    </xdr:to>
    <xdr:sp>
      <xdr:nvSpPr>
        <xdr:cNvPr id="139" name="Oval 248"/>
        <xdr:cNvSpPr>
          <a:spLocks/>
        </xdr:cNvSpPr>
      </xdr:nvSpPr>
      <xdr:spPr>
        <a:xfrm>
          <a:off x="6972300" y="4362450"/>
          <a:ext cx="171450" cy="1524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15</xdr:col>
      <xdr:colOff>47625</xdr:colOff>
      <xdr:row>32</xdr:row>
      <xdr:rowOff>9525</xdr:rowOff>
    </xdr:from>
    <xdr:to>
      <xdr:col>15</xdr:col>
      <xdr:colOff>219075</xdr:colOff>
      <xdr:row>32</xdr:row>
      <xdr:rowOff>161925</xdr:rowOff>
    </xdr:to>
    <xdr:sp>
      <xdr:nvSpPr>
        <xdr:cNvPr id="140" name="Oval 249"/>
        <xdr:cNvSpPr>
          <a:spLocks/>
        </xdr:cNvSpPr>
      </xdr:nvSpPr>
      <xdr:spPr>
        <a:xfrm>
          <a:off x="5648325" y="6543675"/>
          <a:ext cx="171450" cy="1524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21</xdr:col>
      <xdr:colOff>0</xdr:colOff>
      <xdr:row>32</xdr:row>
      <xdr:rowOff>9525</xdr:rowOff>
    </xdr:from>
    <xdr:to>
      <xdr:col>21</xdr:col>
      <xdr:colOff>171450</xdr:colOff>
      <xdr:row>32</xdr:row>
      <xdr:rowOff>161925</xdr:rowOff>
    </xdr:to>
    <xdr:sp>
      <xdr:nvSpPr>
        <xdr:cNvPr id="141" name="Oval 250"/>
        <xdr:cNvSpPr>
          <a:spLocks/>
        </xdr:cNvSpPr>
      </xdr:nvSpPr>
      <xdr:spPr>
        <a:xfrm>
          <a:off x="6972300" y="6543675"/>
          <a:ext cx="171450" cy="1524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15</xdr:col>
      <xdr:colOff>66675</xdr:colOff>
      <xdr:row>26</xdr:row>
      <xdr:rowOff>142875</xdr:rowOff>
    </xdr:from>
    <xdr:to>
      <xdr:col>15</xdr:col>
      <xdr:colOff>190500</xdr:colOff>
      <xdr:row>27</xdr:row>
      <xdr:rowOff>47625</xdr:rowOff>
    </xdr:to>
    <xdr:sp>
      <xdr:nvSpPr>
        <xdr:cNvPr id="142" name="Oval 251"/>
        <xdr:cNvSpPr>
          <a:spLocks/>
        </xdr:cNvSpPr>
      </xdr:nvSpPr>
      <xdr:spPr>
        <a:xfrm>
          <a:off x="5667375" y="5476875"/>
          <a:ext cx="123825" cy="1047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21</xdr:col>
      <xdr:colOff>47625</xdr:colOff>
      <xdr:row>26</xdr:row>
      <xdr:rowOff>142875</xdr:rowOff>
    </xdr:from>
    <xdr:to>
      <xdr:col>21</xdr:col>
      <xdr:colOff>171450</xdr:colOff>
      <xdr:row>27</xdr:row>
      <xdr:rowOff>47625</xdr:rowOff>
    </xdr:to>
    <xdr:sp>
      <xdr:nvSpPr>
        <xdr:cNvPr id="143" name="Oval 252"/>
        <xdr:cNvSpPr>
          <a:spLocks/>
        </xdr:cNvSpPr>
      </xdr:nvSpPr>
      <xdr:spPr>
        <a:xfrm>
          <a:off x="7019925" y="5476875"/>
          <a:ext cx="123825" cy="1047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304800</xdr:colOff>
      <xdr:row>25</xdr:row>
      <xdr:rowOff>57150</xdr:rowOff>
    </xdr:from>
    <xdr:to>
      <xdr:col>23</xdr:col>
      <xdr:colOff>295275</xdr:colOff>
      <xdr:row>28</xdr:row>
      <xdr:rowOff>104775</xdr:rowOff>
    </xdr:to>
    <xdr:sp>
      <xdr:nvSpPr>
        <xdr:cNvPr id="144" name="AutoShape 253"/>
        <xdr:cNvSpPr>
          <a:spLocks/>
        </xdr:cNvSpPr>
      </xdr:nvSpPr>
      <xdr:spPr>
        <a:xfrm rot="19273996">
          <a:off x="5162550" y="5191125"/>
          <a:ext cx="2486025" cy="647700"/>
        </a:xfrm>
        <a:prstGeom prst="rect"/>
        <a:noFill/>
      </xdr:spPr>
      <xdr:txBody>
        <a:bodyPr fromWordArt="1" wrap="none">
          <a:prstTxWarp prst="textSlantUp"/>
        </a:bodyPr>
        <a:p>
          <a:pPr algn="ctr"/>
          <a:r>
            <a:rPr sz="1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 Narrow"/>
              <a:cs typeface="Arial Narrow"/>
            </a:rPr>
            <a:t>teken zelf doorsnede 2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5"/>
  <dimension ref="C1:R34"/>
  <sheetViews>
    <sheetView showGridLines="0" showZeros="0" tabSelected="1" workbookViewId="0" topLeftCell="A1">
      <selection activeCell="I17" sqref="I17"/>
    </sheetView>
  </sheetViews>
  <sheetFormatPr defaultColWidth="9.140625" defaultRowHeight="15"/>
  <cols>
    <col min="1" max="2" width="9.140625" style="87" customWidth="1"/>
    <col min="3" max="3" width="6.140625" style="87" bestFit="1" customWidth="1"/>
    <col min="4" max="4" width="3.28125" style="87" bestFit="1" customWidth="1"/>
    <col min="5" max="5" width="10.28125" style="87" customWidth="1"/>
    <col min="6" max="12" width="6.57421875" style="87" customWidth="1"/>
    <col min="13" max="16384" width="9.140625" style="87" customWidth="1"/>
  </cols>
  <sheetData>
    <row r="1" ht="49.5" customHeight="1">
      <c r="F1" s="100" t="s">
        <v>65</v>
      </c>
    </row>
    <row r="2" spans="3:14" ht="21.75" customHeight="1">
      <c r="C2" s="87" t="s">
        <v>0</v>
      </c>
      <c r="D2" s="87" t="s">
        <v>21</v>
      </c>
      <c r="E2" s="104">
        <v>45</v>
      </c>
      <c r="F2" s="88" t="s">
        <v>30</v>
      </c>
      <c r="G2" s="88"/>
      <c r="H2" s="87" t="s">
        <v>62</v>
      </c>
      <c r="I2" s="88"/>
      <c r="N2" s="92" t="s">
        <v>69</v>
      </c>
    </row>
    <row r="3" spans="6:14" ht="21.75" customHeight="1">
      <c r="F3" s="88"/>
      <c r="G3" s="88"/>
      <c r="I3" s="88"/>
      <c r="N3" s="92" t="s">
        <v>70</v>
      </c>
    </row>
    <row r="4" spans="3:9" ht="18">
      <c r="C4" s="87" t="s">
        <v>1</v>
      </c>
      <c r="D4" s="87" t="s">
        <v>21</v>
      </c>
      <c r="E4" s="104">
        <v>5000</v>
      </c>
      <c r="F4" s="98" t="s">
        <v>20</v>
      </c>
      <c r="G4" s="88"/>
      <c r="H4" s="87" t="s">
        <v>63</v>
      </c>
      <c r="I4" s="89"/>
    </row>
    <row r="5" spans="6:9" ht="10.5" customHeight="1">
      <c r="F5" s="88"/>
      <c r="G5" s="88"/>
      <c r="I5" s="89"/>
    </row>
    <row r="6" spans="3:9" ht="18">
      <c r="C6" s="87" t="s">
        <v>3</v>
      </c>
      <c r="D6" s="87" t="s">
        <v>21</v>
      </c>
      <c r="E6" s="104">
        <v>350</v>
      </c>
      <c r="F6" s="88" t="s">
        <v>32</v>
      </c>
      <c r="G6" s="88"/>
      <c r="H6" s="87" t="s">
        <v>11</v>
      </c>
      <c r="I6" s="90"/>
    </row>
    <row r="7" spans="6:9" ht="10.5" customHeight="1">
      <c r="F7" s="88"/>
      <c r="G7" s="88"/>
      <c r="I7" s="89"/>
    </row>
    <row r="8" spans="3:9" ht="18">
      <c r="C8" s="87" t="s">
        <v>4</v>
      </c>
      <c r="D8" s="87" t="s">
        <v>21</v>
      </c>
      <c r="E8" s="104">
        <v>500</v>
      </c>
      <c r="F8" s="88" t="s">
        <v>32</v>
      </c>
      <c r="G8" s="88"/>
      <c r="H8" s="87" t="s">
        <v>12</v>
      </c>
      <c r="I8" s="91"/>
    </row>
    <row r="9" spans="6:9" ht="10.5" customHeight="1">
      <c r="F9" s="88"/>
      <c r="G9" s="88"/>
      <c r="I9" s="89"/>
    </row>
    <row r="10" spans="3:9" ht="18">
      <c r="C10" s="87" t="s">
        <v>5</v>
      </c>
      <c r="D10" s="87" t="s">
        <v>21</v>
      </c>
      <c r="E10" s="104">
        <v>25</v>
      </c>
      <c r="F10" s="88" t="s">
        <v>32</v>
      </c>
      <c r="G10" s="88"/>
      <c r="H10" s="87" t="s">
        <v>13</v>
      </c>
      <c r="I10" s="88"/>
    </row>
    <row r="11" spans="6:9" ht="10.5" customHeight="1">
      <c r="F11" s="88"/>
      <c r="G11" s="88"/>
      <c r="I11" s="89"/>
    </row>
    <row r="12" spans="3:9" ht="18">
      <c r="C12" s="87" t="s">
        <v>6</v>
      </c>
      <c r="D12" s="87" t="s">
        <v>21</v>
      </c>
      <c r="E12" s="87" t="s">
        <v>14</v>
      </c>
      <c r="F12" s="88"/>
      <c r="G12" s="88"/>
      <c r="I12" s="88"/>
    </row>
    <row r="13" spans="5:14" ht="18">
      <c r="E13" s="105"/>
      <c r="F13" s="106"/>
      <c r="G13" s="107" t="s">
        <v>54</v>
      </c>
      <c r="H13" s="108"/>
      <c r="I13" s="107" t="s">
        <v>55</v>
      </c>
      <c r="J13" s="106"/>
      <c r="K13" s="107" t="s">
        <v>56</v>
      </c>
      <c r="L13" s="106"/>
      <c r="M13" s="107" t="s">
        <v>57</v>
      </c>
      <c r="N13" s="101" t="s">
        <v>64</v>
      </c>
    </row>
    <row r="14" spans="6:14" s="92" customFormat="1" ht="15">
      <c r="F14" s="99">
        <f>IF(K26=3,0,"INVOER ONJUIST")</f>
        <v>0</v>
      </c>
      <c r="J14" s="99">
        <f>IF(K26=4,"(NIETS INGEVULD)",(IF(M26&lt;3,"MEERDERE GESELECTEERD",0)))</f>
        <v>0</v>
      </c>
      <c r="N14" s="101"/>
    </row>
    <row r="15" spans="3:14" ht="18">
      <c r="C15" s="87" t="s">
        <v>7</v>
      </c>
      <c r="D15" s="87" t="s">
        <v>21</v>
      </c>
      <c r="E15" s="87" t="s">
        <v>15</v>
      </c>
      <c r="F15" s="88"/>
      <c r="G15" s="88"/>
      <c r="I15" s="88"/>
      <c r="N15" s="101"/>
    </row>
    <row r="16" spans="3:14" ht="18">
      <c r="C16" s="92"/>
      <c r="D16" s="92"/>
      <c r="F16" s="92"/>
      <c r="G16" s="94" t="s">
        <v>54</v>
      </c>
      <c r="H16" s="93"/>
      <c r="I16" s="94" t="s">
        <v>55</v>
      </c>
      <c r="J16" s="92"/>
      <c r="K16" s="94" t="s">
        <v>56</v>
      </c>
      <c r="L16" s="92"/>
      <c r="M16" s="94" t="s">
        <v>57</v>
      </c>
      <c r="N16" s="101" t="s">
        <v>64</v>
      </c>
    </row>
    <row r="17" spans="3:14" ht="18">
      <c r="C17" s="92"/>
      <c r="D17" s="92"/>
      <c r="F17" s="92"/>
      <c r="G17" s="94" t="s">
        <v>58</v>
      </c>
      <c r="H17" s="94"/>
      <c r="I17" s="94" t="s">
        <v>59</v>
      </c>
      <c r="J17" s="94"/>
      <c r="K17" s="94" t="s">
        <v>60</v>
      </c>
      <c r="L17" s="94"/>
      <c r="M17" s="94" t="s">
        <v>61</v>
      </c>
      <c r="N17" s="101"/>
    </row>
    <row r="18" spans="6:14" s="92" customFormat="1" ht="15">
      <c r="F18" s="99">
        <f>IF(F30=7,0,"INVOER ONJUIST")</f>
        <v>0</v>
      </c>
      <c r="J18" s="99">
        <f>IF(F30=8,"(NIETS INGEVULD)",(IF(F30&lt;7,"MEERDERE GESELECTEERD",0)))</f>
        <v>0</v>
      </c>
      <c r="N18" s="101"/>
    </row>
    <row r="19" spans="3:14" ht="18">
      <c r="C19" s="87" t="s">
        <v>8</v>
      </c>
      <c r="D19" s="87" t="s">
        <v>21</v>
      </c>
      <c r="E19" s="87" t="s">
        <v>16</v>
      </c>
      <c r="F19" s="88"/>
      <c r="G19" s="88"/>
      <c r="I19" s="88"/>
      <c r="N19" s="101"/>
    </row>
    <row r="20" spans="5:14" ht="18">
      <c r="E20" s="92"/>
      <c r="G20" s="94" t="s">
        <v>54</v>
      </c>
      <c r="H20" s="93"/>
      <c r="I20" s="94" t="s">
        <v>55</v>
      </c>
      <c r="J20" s="92"/>
      <c r="K20" s="94" t="s">
        <v>56</v>
      </c>
      <c r="L20" s="92"/>
      <c r="M20" s="94" t="s">
        <v>57</v>
      </c>
      <c r="N20" s="101" t="s">
        <v>64</v>
      </c>
    </row>
    <row r="21" spans="6:10" s="106" customFormat="1" ht="15" hidden="1">
      <c r="F21" s="109">
        <f>IF(P26=3,0,"INVOER ONJUIST")</f>
        <v>0</v>
      </c>
      <c r="J21" s="109">
        <f>IF(P26=4,"(NIETS INGEVULD)",(IF(P26&lt;3,"MEERDERE GESELECTEERD",0)))</f>
        <v>0</v>
      </c>
    </row>
    <row r="22" spans="5:18" s="105" customFormat="1" ht="41.25" customHeight="1" hidden="1">
      <c r="E22" s="110" t="b">
        <v>0</v>
      </c>
      <c r="F22" s="105">
        <f>IF(E22=TRUE,G22,0)</f>
        <v>0</v>
      </c>
      <c r="G22" s="105">
        <v>8</v>
      </c>
      <c r="H22" s="105">
        <f>IF(F22=0,0,F22)</f>
        <v>0</v>
      </c>
      <c r="J22" s="105" t="b">
        <v>0</v>
      </c>
      <c r="K22" s="105">
        <f>IF(J22=TRUE,L22,0)</f>
        <v>0</v>
      </c>
      <c r="L22" s="105">
        <v>8</v>
      </c>
      <c r="M22" s="105">
        <f>IF(K22=0,0,K22)</f>
        <v>0</v>
      </c>
      <c r="O22" s="105" t="b">
        <v>0</v>
      </c>
      <c r="P22" s="105">
        <f>IF(O22=TRUE,Q22,0)</f>
        <v>0</v>
      </c>
      <c r="Q22" s="105">
        <v>8</v>
      </c>
      <c r="R22" s="105">
        <f>IF(P22=0,0,P22)</f>
        <v>0</v>
      </c>
    </row>
    <row r="23" spans="5:18" s="105" customFormat="1" ht="18" hidden="1">
      <c r="E23" s="110" t="b">
        <v>0</v>
      </c>
      <c r="F23" s="105">
        <f aca="true" t="shared" si="0" ref="F23:F29">IF(E23=TRUE,G23,0)</f>
        <v>0</v>
      </c>
      <c r="G23" s="105">
        <v>10</v>
      </c>
      <c r="H23" s="105">
        <f aca="true" t="shared" si="1" ref="H23:H29">IF(F23=0,0,F23)</f>
        <v>0</v>
      </c>
      <c r="J23" s="105" t="b">
        <v>0</v>
      </c>
      <c r="K23" s="105">
        <f>IF(J23=TRUE,L23,0)</f>
        <v>0</v>
      </c>
      <c r="L23" s="105">
        <v>10</v>
      </c>
      <c r="M23" s="105">
        <f>IF(K23=0,0,K23)</f>
        <v>0</v>
      </c>
      <c r="O23" s="105" t="b">
        <v>0</v>
      </c>
      <c r="P23" s="105">
        <f>IF(O23=TRUE,Q23,0)</f>
        <v>0</v>
      </c>
      <c r="Q23" s="105">
        <v>10</v>
      </c>
      <c r="R23" s="105">
        <f>IF(P23=0,0,P23)</f>
        <v>0</v>
      </c>
    </row>
    <row r="24" spans="5:18" s="105" customFormat="1" ht="18" hidden="1">
      <c r="E24" s="110" t="b">
        <v>0</v>
      </c>
      <c r="F24" s="105">
        <f t="shared" si="0"/>
        <v>0</v>
      </c>
      <c r="G24" s="105">
        <v>12</v>
      </c>
      <c r="H24" s="105">
        <f t="shared" si="1"/>
        <v>0</v>
      </c>
      <c r="J24" s="105" t="b">
        <v>0</v>
      </c>
      <c r="K24" s="105">
        <f>IF(J24=TRUE,L24,0)</f>
        <v>0</v>
      </c>
      <c r="L24" s="105">
        <v>12</v>
      </c>
      <c r="M24" s="105">
        <f>IF(K24=0,0,K24)</f>
        <v>0</v>
      </c>
      <c r="O24" s="105" t="b">
        <v>1</v>
      </c>
      <c r="P24" s="105">
        <f>IF(O24=TRUE,Q24,0)</f>
        <v>12</v>
      </c>
      <c r="Q24" s="105">
        <v>12</v>
      </c>
      <c r="R24" s="105">
        <f>IF(P24=0,0,P24)</f>
        <v>12</v>
      </c>
    </row>
    <row r="25" spans="5:18" s="105" customFormat="1" ht="18" hidden="1">
      <c r="E25" s="110" t="b">
        <v>0</v>
      </c>
      <c r="F25" s="105">
        <f t="shared" si="0"/>
        <v>0</v>
      </c>
      <c r="G25" s="105">
        <v>16</v>
      </c>
      <c r="H25" s="105">
        <f t="shared" si="1"/>
        <v>0</v>
      </c>
      <c r="J25" s="105" t="b">
        <v>1</v>
      </c>
      <c r="K25" s="105">
        <f>IF(J25=TRUE,L25,0)</f>
        <v>16</v>
      </c>
      <c r="L25" s="105">
        <v>16</v>
      </c>
      <c r="M25" s="105">
        <f>IF(K25=0,0,K25)</f>
        <v>16</v>
      </c>
      <c r="O25" s="105" t="b">
        <v>0</v>
      </c>
      <c r="P25" s="105">
        <f>IF(O25=TRUE,Q25,0)</f>
        <v>0</v>
      </c>
      <c r="Q25" s="105">
        <v>16</v>
      </c>
      <c r="R25" s="105">
        <f>IF(P25=0,0,P25)</f>
        <v>0</v>
      </c>
    </row>
    <row r="26" spans="5:18" s="105" customFormat="1" ht="18" hidden="1">
      <c r="E26" s="110" t="b">
        <v>0</v>
      </c>
      <c r="F26" s="105">
        <f t="shared" si="0"/>
        <v>0</v>
      </c>
      <c r="G26" s="105">
        <v>20</v>
      </c>
      <c r="H26" s="105">
        <f t="shared" si="1"/>
        <v>0</v>
      </c>
      <c r="K26" s="105">
        <f>COUNTIF(K22:K25,0)</f>
        <v>3</v>
      </c>
      <c r="M26" s="105">
        <f>MAX(M22:M25)</f>
        <v>16</v>
      </c>
      <c r="P26" s="105">
        <f>COUNTIF(P22:P25,0)</f>
        <v>3</v>
      </c>
      <c r="R26" s="105">
        <f>MAX(R22:R25)</f>
        <v>12</v>
      </c>
    </row>
    <row r="27" spans="5:8" s="105" customFormat="1" ht="18" hidden="1">
      <c r="E27" s="110" t="b">
        <v>1</v>
      </c>
      <c r="F27" s="105">
        <f t="shared" si="0"/>
        <v>25</v>
      </c>
      <c r="G27" s="105">
        <v>25</v>
      </c>
      <c r="H27" s="105">
        <f t="shared" si="1"/>
        <v>25</v>
      </c>
    </row>
    <row r="28" spans="5:8" s="105" customFormat="1" ht="18" hidden="1">
      <c r="E28" s="110" t="b">
        <v>0</v>
      </c>
      <c r="F28" s="105">
        <f t="shared" si="0"/>
        <v>0</v>
      </c>
      <c r="G28" s="105">
        <v>32</v>
      </c>
      <c r="H28" s="105">
        <f t="shared" si="1"/>
        <v>0</v>
      </c>
    </row>
    <row r="29" spans="5:8" s="105" customFormat="1" ht="18" hidden="1">
      <c r="E29" s="110" t="b">
        <v>0</v>
      </c>
      <c r="F29" s="105">
        <f t="shared" si="0"/>
        <v>0</v>
      </c>
      <c r="G29" s="105">
        <v>40</v>
      </c>
      <c r="H29" s="105">
        <f t="shared" si="1"/>
        <v>0</v>
      </c>
    </row>
    <row r="30" spans="6:8" s="105" customFormat="1" ht="18" hidden="1">
      <c r="F30" s="105">
        <f>COUNTIF(F22:F29,0)</f>
        <v>7</v>
      </c>
      <c r="H30" s="105">
        <f>MAX(H22:H29)</f>
        <v>25</v>
      </c>
    </row>
    <row r="31" s="105" customFormat="1" ht="18" hidden="1"/>
    <row r="32" spans="7:10" s="105" customFormat="1" ht="32.25" customHeight="1" hidden="1">
      <c r="G32" s="111"/>
      <c r="H32" s="111"/>
      <c r="I32" s="111"/>
      <c r="J32" s="111"/>
    </row>
    <row r="33" s="105" customFormat="1" ht="18" hidden="1"/>
    <row r="34" spans="3:12" ht="19.5">
      <c r="C34" s="112"/>
      <c r="D34" s="112"/>
      <c r="E34" s="112"/>
      <c r="F34" s="112"/>
      <c r="G34" s="112"/>
      <c r="H34" s="112"/>
      <c r="I34" s="112"/>
      <c r="J34" s="112"/>
      <c r="K34" s="112"/>
      <c r="L34" s="112"/>
    </row>
  </sheetData>
  <mergeCells count="1">
    <mergeCell ref="C34:L34"/>
  </mergeCells>
  <conditionalFormatting sqref="F16:F17 F13">
    <cfRule type="cellIs" priority="1" dxfId="0" operator="greaterThan" stopIfTrue="1">
      <formula>1</formula>
    </cfRule>
  </conditionalFormatting>
  <printOptions/>
  <pageMargins left="0.75" right="0.75" top="1" bottom="1" header="0.5" footer="0.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2">
    <pageSetUpPr fitToPage="1"/>
  </sheetPr>
  <dimension ref="A1:AF63"/>
  <sheetViews>
    <sheetView showGridLines="0" showZeros="0" zoomScale="72" zoomScaleNormal="72" workbookViewId="0" topLeftCell="A1">
      <selection activeCell="K37" sqref="K37"/>
    </sheetView>
  </sheetViews>
  <sheetFormatPr defaultColWidth="9.140625" defaultRowHeight="15"/>
  <cols>
    <col min="1" max="1" width="4.28125" style="4" customWidth="1"/>
    <col min="2" max="2" width="5.140625" style="4" customWidth="1"/>
    <col min="3" max="3" width="3.28125" style="4" customWidth="1"/>
    <col min="4" max="4" width="10.57421875" style="4" bestFit="1" customWidth="1"/>
    <col min="5" max="5" width="10.421875" style="4" customWidth="1"/>
    <col min="6" max="6" width="2.57421875" style="4" customWidth="1"/>
    <col min="7" max="7" width="6.28125" style="4" customWidth="1"/>
    <col min="8" max="8" width="2.7109375" style="4" customWidth="1"/>
    <col min="9" max="9" width="5.57421875" style="4" customWidth="1"/>
    <col min="10" max="10" width="6.00390625" style="4" customWidth="1"/>
    <col min="11" max="11" width="6.7109375" style="4" customWidth="1"/>
    <col min="12" max="12" width="5.7109375" style="4" customWidth="1"/>
    <col min="13" max="13" width="3.57421875" style="4" bestFit="1" customWidth="1"/>
    <col min="14" max="14" width="9.28125" style="4" bestFit="1" customWidth="1"/>
    <col min="15" max="15" width="1.8515625" style="0" customWidth="1"/>
    <col min="16" max="22" width="3.421875" style="0" customWidth="1"/>
    <col min="23" max="23" width="2.28125" style="0" customWidth="1"/>
    <col min="25" max="25" width="9.28125" style="0" bestFit="1" customWidth="1"/>
    <col min="26" max="26" width="9.7109375" style="0" customWidth="1"/>
    <col min="29" max="29" width="9.28125" style="0" bestFit="1" customWidth="1"/>
    <col min="31" max="31" width="9.28125" style="0" bestFit="1" customWidth="1"/>
  </cols>
  <sheetData>
    <row r="1" spans="2:13" ht="15">
      <c r="B1" s="113" t="s">
        <v>66</v>
      </c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5"/>
    </row>
    <row r="2" spans="2:15" ht="16.5" thickBot="1">
      <c r="B2" s="116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8"/>
      <c r="O2" s="11" t="s">
        <v>36</v>
      </c>
    </row>
    <row r="3" spans="15:23" ht="9" customHeight="1">
      <c r="O3" s="38"/>
      <c r="P3" s="39"/>
      <c r="Q3" s="39"/>
      <c r="R3" s="39"/>
      <c r="S3" s="39"/>
      <c r="T3" s="39"/>
      <c r="U3" s="39"/>
      <c r="V3" s="39"/>
      <c r="W3" s="40"/>
    </row>
    <row r="4" spans="2:23" ht="15">
      <c r="B4" s="36" t="s">
        <v>47</v>
      </c>
      <c r="C4" s="26"/>
      <c r="D4" s="25"/>
      <c r="E4" s="25"/>
      <c r="F4" s="25"/>
      <c r="G4" s="25"/>
      <c r="H4" s="25"/>
      <c r="I4" s="25"/>
      <c r="J4" s="25"/>
      <c r="K4" s="25"/>
      <c r="L4" s="25"/>
      <c r="M4" s="37"/>
      <c r="O4" s="41"/>
      <c r="P4" s="51" t="s">
        <v>27</v>
      </c>
      <c r="Q4" s="43"/>
      <c r="R4" s="43"/>
      <c r="S4" s="43"/>
      <c r="T4" s="43"/>
      <c r="U4" s="43"/>
      <c r="V4" s="49" t="s">
        <v>27</v>
      </c>
      <c r="W4" s="42"/>
    </row>
    <row r="5" spans="2:23" ht="17.25" customHeight="1">
      <c r="B5" s="23" t="s">
        <v>0</v>
      </c>
      <c r="C5" s="24" t="s">
        <v>21</v>
      </c>
      <c r="D5" s="95">
        <f>INVOER!E2</f>
        <v>45</v>
      </c>
      <c r="E5" s="24" t="s">
        <v>30</v>
      </c>
      <c r="F5" s="24"/>
      <c r="G5" s="25" t="s">
        <v>9</v>
      </c>
      <c r="H5" s="24"/>
      <c r="I5" s="24"/>
      <c r="J5" s="24"/>
      <c r="K5" s="24"/>
      <c r="L5" s="26"/>
      <c r="M5" s="27"/>
      <c r="O5" s="41"/>
      <c r="P5" s="43"/>
      <c r="Q5" s="44"/>
      <c r="R5" s="45" t="s">
        <v>29</v>
      </c>
      <c r="S5" s="43">
        <v>2</v>
      </c>
      <c r="T5" s="46"/>
      <c r="U5" s="47">
        <f>D13</f>
        <v>12</v>
      </c>
      <c r="V5" s="43"/>
      <c r="W5" s="42"/>
    </row>
    <row r="6" spans="2:23" ht="17.25" customHeight="1">
      <c r="B6" s="28" t="s">
        <v>1</v>
      </c>
      <c r="C6" s="17" t="s">
        <v>21</v>
      </c>
      <c r="D6" s="96">
        <f>INVOER!E4</f>
        <v>5000</v>
      </c>
      <c r="E6" s="17" t="s">
        <v>31</v>
      </c>
      <c r="F6" s="17"/>
      <c r="G6" s="16" t="s">
        <v>63</v>
      </c>
      <c r="H6" s="19"/>
      <c r="I6" s="19"/>
      <c r="J6" s="17"/>
      <c r="K6" s="17"/>
      <c r="L6" s="18"/>
      <c r="M6" s="29"/>
      <c r="O6" s="41"/>
      <c r="P6" s="43"/>
      <c r="Q6" s="43"/>
      <c r="R6" s="43"/>
      <c r="S6" s="43"/>
      <c r="T6" s="43"/>
      <c r="U6" s="43"/>
      <c r="V6" s="43"/>
      <c r="W6" s="42"/>
    </row>
    <row r="7" spans="2:30" ht="17.25" customHeight="1">
      <c r="B7" s="28" t="s">
        <v>2</v>
      </c>
      <c r="C7" s="17" t="s">
        <v>21</v>
      </c>
      <c r="D7" s="96">
        <v>435</v>
      </c>
      <c r="E7" s="17" t="s">
        <v>46</v>
      </c>
      <c r="F7" s="17"/>
      <c r="G7" s="16" t="s">
        <v>10</v>
      </c>
      <c r="H7" s="17"/>
      <c r="I7" s="17"/>
      <c r="J7" s="17"/>
      <c r="K7" s="17"/>
      <c r="L7" s="18"/>
      <c r="M7" s="29"/>
      <c r="N7" s="126" t="s">
        <v>20</v>
      </c>
      <c r="O7" s="41"/>
      <c r="P7" s="43"/>
      <c r="Q7" s="43"/>
      <c r="R7" s="43"/>
      <c r="S7" s="43"/>
      <c r="T7" s="43"/>
      <c r="U7" s="43"/>
      <c r="V7" s="43"/>
      <c r="W7" s="42"/>
      <c r="AA7" s="2" t="s">
        <v>36</v>
      </c>
      <c r="AD7" s="9" t="s">
        <v>37</v>
      </c>
    </row>
    <row r="8" spans="2:23" ht="17.25" customHeight="1">
      <c r="B8" s="28" t="s">
        <v>3</v>
      </c>
      <c r="C8" s="17" t="s">
        <v>21</v>
      </c>
      <c r="D8" s="96">
        <f>INVOER!E6</f>
        <v>350</v>
      </c>
      <c r="E8" s="17" t="s">
        <v>32</v>
      </c>
      <c r="F8" s="17"/>
      <c r="G8" s="16" t="s">
        <v>11</v>
      </c>
      <c r="H8" s="20"/>
      <c r="I8" s="20"/>
      <c r="J8" s="17"/>
      <c r="K8" s="17"/>
      <c r="L8" s="18"/>
      <c r="M8" s="29"/>
      <c r="N8" s="126"/>
      <c r="O8" s="41"/>
      <c r="P8" s="43"/>
      <c r="Q8" s="43"/>
      <c r="R8" s="45" t="s">
        <v>29</v>
      </c>
      <c r="S8" s="43">
        <v>2</v>
      </c>
      <c r="T8" s="46"/>
      <c r="U8" s="47">
        <f>D13</f>
        <v>12</v>
      </c>
      <c r="V8" s="43"/>
      <c r="W8" s="42"/>
    </row>
    <row r="9" spans="2:29" ht="17.25" customHeight="1">
      <c r="B9" s="28" t="s">
        <v>4</v>
      </c>
      <c r="C9" s="17" t="s">
        <v>21</v>
      </c>
      <c r="D9" s="96">
        <f>INVOER!E8</f>
        <v>500</v>
      </c>
      <c r="E9" s="17" t="s">
        <v>32</v>
      </c>
      <c r="F9" s="17"/>
      <c r="G9" s="16" t="s">
        <v>12</v>
      </c>
      <c r="H9" s="21"/>
      <c r="I9" s="21"/>
      <c r="J9" s="21"/>
      <c r="K9" s="21"/>
      <c r="L9" s="22"/>
      <c r="M9" s="30"/>
      <c r="N9" s="125">
        <f>D9</f>
        <v>500</v>
      </c>
      <c r="O9" s="41"/>
      <c r="P9" s="43"/>
      <c r="Q9" s="43"/>
      <c r="R9" s="43"/>
      <c r="S9" s="43"/>
      <c r="T9" s="43"/>
      <c r="U9" s="43"/>
      <c r="V9" s="43"/>
      <c r="W9" s="42"/>
      <c r="AB9" s="14">
        <f>D6</f>
        <v>5000</v>
      </c>
      <c r="AC9" s="14" t="s">
        <v>41</v>
      </c>
    </row>
    <row r="10" spans="2:23" ht="17.25" customHeight="1">
      <c r="B10" s="28" t="s">
        <v>5</v>
      </c>
      <c r="C10" s="17" t="s">
        <v>21</v>
      </c>
      <c r="D10" s="96">
        <f>INVOER!E10</f>
        <v>25</v>
      </c>
      <c r="E10" s="17" t="s">
        <v>32</v>
      </c>
      <c r="F10" s="17"/>
      <c r="G10" s="16" t="s">
        <v>13</v>
      </c>
      <c r="H10" s="17"/>
      <c r="I10" s="17"/>
      <c r="J10" s="17"/>
      <c r="K10" s="17"/>
      <c r="L10" s="18"/>
      <c r="M10" s="29"/>
      <c r="N10" s="125"/>
      <c r="O10" s="41"/>
      <c r="P10" s="48" t="s">
        <v>27</v>
      </c>
      <c r="Q10" s="43"/>
      <c r="R10" s="43"/>
      <c r="S10" s="43"/>
      <c r="T10" s="43"/>
      <c r="U10" s="43"/>
      <c r="V10" s="49" t="s">
        <v>27</v>
      </c>
      <c r="W10" s="42"/>
    </row>
    <row r="11" spans="2:32" ht="17.25" customHeight="1">
      <c r="B11" s="28" t="s">
        <v>6</v>
      </c>
      <c r="C11" s="17" t="s">
        <v>21</v>
      </c>
      <c r="D11" s="96">
        <f>INVOER!M26</f>
        <v>16</v>
      </c>
      <c r="E11" s="17" t="s">
        <v>32</v>
      </c>
      <c r="F11" s="17"/>
      <c r="G11" s="16" t="s">
        <v>14</v>
      </c>
      <c r="H11" s="17"/>
      <c r="I11" s="17"/>
      <c r="J11" s="17"/>
      <c r="K11" s="17"/>
      <c r="L11" s="18"/>
      <c r="M11" s="29"/>
      <c r="N11" s="125"/>
      <c r="O11" s="41"/>
      <c r="P11" s="43"/>
      <c r="Q11" s="43"/>
      <c r="R11" s="43"/>
      <c r="S11" s="43"/>
      <c r="T11" s="43"/>
      <c r="U11" s="43"/>
      <c r="V11" s="43"/>
      <c r="W11" s="42"/>
      <c r="Z11" s="10" t="s">
        <v>38</v>
      </c>
      <c r="AA11" s="11">
        <f>(5*D5*D6)/1000</f>
        <v>1125</v>
      </c>
      <c r="AB11" s="11" t="s">
        <v>39</v>
      </c>
      <c r="AC11" s="11"/>
      <c r="AD11" s="11" t="s">
        <v>40</v>
      </c>
      <c r="AE11" s="11">
        <f>AA11</f>
        <v>1125</v>
      </c>
      <c r="AF11" s="11" t="s">
        <v>39</v>
      </c>
    </row>
    <row r="12" spans="2:23" ht="17.25" customHeight="1">
      <c r="B12" s="28" t="s">
        <v>7</v>
      </c>
      <c r="C12" s="17" t="s">
        <v>21</v>
      </c>
      <c r="D12" s="96">
        <f>INVOER!H30</f>
        <v>25</v>
      </c>
      <c r="E12" s="17" t="s">
        <v>32</v>
      </c>
      <c r="F12" s="17"/>
      <c r="G12" s="16" t="s">
        <v>15</v>
      </c>
      <c r="H12" s="17"/>
      <c r="I12" s="17"/>
      <c r="J12" s="17"/>
      <c r="K12" s="17"/>
      <c r="L12" s="18"/>
      <c r="M12" s="29"/>
      <c r="O12" s="41"/>
      <c r="P12" s="43"/>
      <c r="Q12" s="43"/>
      <c r="R12" s="44"/>
      <c r="S12" s="44"/>
      <c r="T12" s="44"/>
      <c r="U12" s="44"/>
      <c r="V12" s="43"/>
      <c r="W12" s="42"/>
    </row>
    <row r="13" spans="2:26" ht="17.25" customHeight="1">
      <c r="B13" s="31" t="s">
        <v>8</v>
      </c>
      <c r="C13" s="32" t="s">
        <v>21</v>
      </c>
      <c r="D13" s="97">
        <f>INVOER!R26</f>
        <v>12</v>
      </c>
      <c r="E13" s="32" t="s">
        <v>32</v>
      </c>
      <c r="F13" s="32"/>
      <c r="G13" s="33" t="s">
        <v>16</v>
      </c>
      <c r="H13" s="32"/>
      <c r="I13" s="32"/>
      <c r="J13" s="32"/>
      <c r="K13" s="32"/>
      <c r="L13" s="34"/>
      <c r="M13" s="35"/>
      <c r="O13" s="41"/>
      <c r="P13" s="43"/>
      <c r="Q13" s="43"/>
      <c r="R13" s="43"/>
      <c r="S13" s="44"/>
      <c r="T13" s="43"/>
      <c r="U13" s="43"/>
      <c r="V13" s="43"/>
      <c r="W13" s="42"/>
      <c r="Y13" s="13">
        <f>AA11</f>
        <v>1125</v>
      </c>
      <c r="Z13" s="13" t="s">
        <v>39</v>
      </c>
    </row>
    <row r="14" spans="15:23" ht="15.75">
      <c r="O14" s="41"/>
      <c r="P14" s="43"/>
      <c r="Q14" s="43"/>
      <c r="R14" s="43" t="s">
        <v>28</v>
      </c>
      <c r="S14" s="50">
        <f>D34</f>
        <v>3</v>
      </c>
      <c r="T14" s="46"/>
      <c r="U14" s="47">
        <f>D12</f>
        <v>25</v>
      </c>
      <c r="V14" s="43"/>
      <c r="W14" s="42"/>
    </row>
    <row r="15" spans="2:23" ht="16.5">
      <c r="B15" s="52" t="s">
        <v>17</v>
      </c>
      <c r="C15" s="53"/>
      <c r="D15" s="54"/>
      <c r="E15" s="54"/>
      <c r="F15" s="54"/>
      <c r="G15" s="54"/>
      <c r="H15" s="54"/>
      <c r="I15" s="54"/>
      <c r="J15" s="54"/>
      <c r="K15" s="54"/>
      <c r="L15" s="54"/>
      <c r="M15" s="55"/>
      <c r="O15" s="41"/>
      <c r="P15" s="136" t="str">
        <f aca="true" t="shared" si="0" ref="P15:V15">IF(P51=1,"n","")</f>
        <v>n</v>
      </c>
      <c r="Q15" s="136">
        <f t="shared" si="0"/>
      </c>
      <c r="R15" s="136">
        <f t="shared" si="0"/>
      </c>
      <c r="S15" s="136" t="str">
        <f t="shared" si="0"/>
        <v>n</v>
      </c>
      <c r="T15" s="136">
        <f t="shared" si="0"/>
      </c>
      <c r="U15" s="136">
        <f t="shared" si="0"/>
      </c>
      <c r="V15" s="136" t="str">
        <f t="shared" si="0"/>
        <v>n</v>
      </c>
      <c r="W15" s="42"/>
    </row>
    <row r="16" spans="2:23" ht="18.75" customHeight="1" thickBot="1">
      <c r="B16" s="85" t="s">
        <v>23</v>
      </c>
      <c r="C16" s="102" t="s">
        <v>21</v>
      </c>
      <c r="D16" s="56">
        <f>D9-D10-(D12*0.5)-D11</f>
        <v>446.5</v>
      </c>
      <c r="E16" s="56" t="s">
        <v>20</v>
      </c>
      <c r="F16" s="56" t="s">
        <v>33</v>
      </c>
      <c r="G16" s="56"/>
      <c r="H16" s="56"/>
      <c r="I16" s="56"/>
      <c r="J16" s="56"/>
      <c r="K16" s="56"/>
      <c r="L16" s="56"/>
      <c r="M16" s="57"/>
      <c r="O16" s="122">
        <f>IF(S14&gt;=7,"TE VEEL STAVEN IN DRSN",0)</f>
        <v>0</v>
      </c>
      <c r="P16" s="123"/>
      <c r="Q16" s="123"/>
      <c r="R16" s="123"/>
      <c r="S16" s="123"/>
      <c r="T16" s="123"/>
      <c r="U16" s="123"/>
      <c r="V16" s="123"/>
      <c r="W16" s="124"/>
    </row>
    <row r="17" spans="2:23" ht="15.75" customHeight="1">
      <c r="B17" s="75"/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60"/>
      <c r="O17" s="133">
        <f>IF(D34=0,"Wapening is niet toepasbaar",0)</f>
        <v>0</v>
      </c>
      <c r="P17" s="133"/>
      <c r="Q17" s="133"/>
      <c r="R17" s="133"/>
      <c r="S17" s="133"/>
      <c r="T17" s="133"/>
      <c r="U17" s="133"/>
      <c r="V17" s="133"/>
      <c r="W17" s="133"/>
    </row>
    <row r="18" spans="2:20" ht="15.75" customHeight="1">
      <c r="B18" s="86" t="s">
        <v>18</v>
      </c>
      <c r="C18" s="103" t="s">
        <v>21</v>
      </c>
      <c r="D18" s="61">
        <f>D20/3</f>
        <v>46.875</v>
      </c>
      <c r="E18" s="61" t="s">
        <v>19</v>
      </c>
      <c r="F18" s="61" t="s">
        <v>51</v>
      </c>
      <c r="G18" s="61"/>
      <c r="H18" s="61"/>
      <c r="I18" s="61"/>
      <c r="J18" s="61"/>
      <c r="K18" s="61"/>
      <c r="L18" s="61"/>
      <c r="M18" s="62"/>
      <c r="R18" s="119">
        <f>D8</f>
        <v>350</v>
      </c>
      <c r="S18" s="119"/>
      <c r="T18" s="15" t="s">
        <v>20</v>
      </c>
    </row>
    <row r="19" spans="2:13" ht="15.75" customHeight="1">
      <c r="B19" s="86"/>
      <c r="C19" s="61"/>
      <c r="D19" s="61"/>
      <c r="E19" s="61"/>
      <c r="F19" s="61"/>
      <c r="G19" s="61"/>
      <c r="H19" s="61"/>
      <c r="I19" s="61"/>
      <c r="J19" s="61"/>
      <c r="K19" s="61"/>
      <c r="L19" s="61"/>
      <c r="M19" s="62"/>
    </row>
    <row r="20" spans="2:23" ht="16.5" customHeight="1" thickBot="1">
      <c r="B20" s="78" t="s">
        <v>67</v>
      </c>
      <c r="C20" s="63"/>
      <c r="D20" s="63">
        <f>(D5*0.125*D6*D6)/1000000</f>
        <v>140.625</v>
      </c>
      <c r="E20" s="63" t="s">
        <v>19</v>
      </c>
      <c r="F20" s="63" t="s">
        <v>34</v>
      </c>
      <c r="G20" s="63"/>
      <c r="H20" s="63"/>
      <c r="I20" s="63"/>
      <c r="J20" s="63"/>
      <c r="K20" s="63"/>
      <c r="L20" s="63"/>
      <c r="M20" s="64"/>
      <c r="N20" s="137"/>
      <c r="O20" s="138"/>
      <c r="P20" s="137"/>
      <c r="Q20" s="137"/>
      <c r="R20" s="137"/>
      <c r="S20" s="137"/>
      <c r="T20" s="137"/>
      <c r="U20" s="137"/>
      <c r="V20" s="137"/>
      <c r="W20" s="137"/>
    </row>
    <row r="21" spans="2:23" ht="15.75" customHeight="1">
      <c r="B21" s="65"/>
      <c r="C21" s="66"/>
      <c r="D21" s="66"/>
      <c r="E21" s="66"/>
      <c r="F21" s="66"/>
      <c r="G21" s="66"/>
      <c r="H21" s="66"/>
      <c r="I21" s="66"/>
      <c r="J21" s="66"/>
      <c r="K21" s="66"/>
      <c r="L21" s="66"/>
      <c r="M21" s="67"/>
      <c r="N21" s="137"/>
      <c r="O21" s="139"/>
      <c r="P21" s="140"/>
      <c r="Q21" s="140"/>
      <c r="R21" s="140"/>
      <c r="S21" s="140"/>
      <c r="T21" s="140"/>
      <c r="U21" s="140"/>
      <c r="V21" s="140"/>
      <c r="W21" s="141"/>
    </row>
    <row r="22" spans="1:32" s="8" customFormat="1" ht="15.75" customHeight="1">
      <c r="A22" s="7"/>
      <c r="B22" s="131" t="s">
        <v>44</v>
      </c>
      <c r="C22" s="127"/>
      <c r="D22" s="134" t="s">
        <v>21</v>
      </c>
      <c r="E22" s="63">
        <f>D18</f>
        <v>46.875</v>
      </c>
      <c r="F22" s="63"/>
      <c r="G22" s="63" t="s">
        <v>42</v>
      </c>
      <c r="H22" s="63"/>
      <c r="I22" s="63"/>
      <c r="J22" s="132" t="s">
        <v>21</v>
      </c>
      <c r="K22" s="135">
        <f>(E22*1000000)/(E23*G23*I23)</f>
        <v>268.1563287038825</v>
      </c>
      <c r="L22" s="127" t="s">
        <v>43</v>
      </c>
      <c r="M22" s="62"/>
      <c r="N22" s="142"/>
      <c r="O22" s="143"/>
      <c r="P22" s="144"/>
      <c r="Q22" s="144"/>
      <c r="R22" s="144"/>
      <c r="S22" s="144"/>
      <c r="T22" s="144"/>
      <c r="U22" s="144"/>
      <c r="V22" s="144"/>
      <c r="W22" s="145"/>
      <c r="AE22" s="13">
        <f>AE11</f>
        <v>1125</v>
      </c>
      <c r="AF22" s="13" t="s">
        <v>39</v>
      </c>
    </row>
    <row r="23" spans="2:23" ht="15.75" customHeight="1">
      <c r="B23" s="131"/>
      <c r="C23" s="127"/>
      <c r="D23" s="134"/>
      <c r="E23" s="68">
        <v>0.9</v>
      </c>
      <c r="F23" s="68" t="s">
        <v>22</v>
      </c>
      <c r="G23" s="68">
        <f>D7</f>
        <v>435</v>
      </c>
      <c r="H23" s="68" t="s">
        <v>22</v>
      </c>
      <c r="I23" s="68">
        <f>D16</f>
        <v>446.5</v>
      </c>
      <c r="J23" s="132"/>
      <c r="K23" s="135"/>
      <c r="L23" s="127"/>
      <c r="M23" s="62"/>
      <c r="N23" s="146"/>
      <c r="O23" s="143"/>
      <c r="P23" s="147"/>
      <c r="Q23" s="147"/>
      <c r="R23" s="148"/>
      <c r="S23" s="149"/>
      <c r="T23" s="150"/>
      <c r="U23" s="147"/>
      <c r="V23" s="147"/>
      <c r="W23" s="145"/>
    </row>
    <row r="24" spans="2:27" ht="15.75" customHeight="1">
      <c r="B24" s="69"/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71"/>
      <c r="N24" s="146"/>
      <c r="O24" s="143"/>
      <c r="P24" s="147"/>
      <c r="Q24" s="147"/>
      <c r="R24" s="147"/>
      <c r="S24" s="147"/>
      <c r="T24" s="147"/>
      <c r="U24" s="147"/>
      <c r="V24" s="147"/>
      <c r="W24" s="145"/>
      <c r="Z24" s="12">
        <f>D18</f>
        <v>46.875</v>
      </c>
      <c r="AA24" s="13" t="s">
        <v>19</v>
      </c>
    </row>
    <row r="25" spans="2:23" ht="15.75" customHeight="1">
      <c r="B25" s="72" t="s">
        <v>35</v>
      </c>
      <c r="C25" s="61"/>
      <c r="D25" s="61"/>
      <c r="E25" s="61"/>
      <c r="F25" s="61"/>
      <c r="G25" s="61"/>
      <c r="H25" s="61"/>
      <c r="I25" s="61"/>
      <c r="J25" s="59"/>
      <c r="K25" s="61">
        <f>D12</f>
        <v>25</v>
      </c>
      <c r="L25" s="61" t="s">
        <v>20</v>
      </c>
      <c r="M25" s="62"/>
      <c r="N25" s="146"/>
      <c r="O25" s="143"/>
      <c r="P25" s="147"/>
      <c r="Q25" s="147"/>
      <c r="R25" s="147"/>
      <c r="S25" s="147"/>
      <c r="T25" s="147"/>
      <c r="U25" s="147"/>
      <c r="V25" s="147"/>
      <c r="W25" s="145"/>
    </row>
    <row r="26" spans="2:23" ht="15.75" customHeight="1">
      <c r="B26" s="75"/>
      <c r="C26" s="76"/>
      <c r="D26" s="76"/>
      <c r="E26" s="76"/>
      <c r="F26" s="76"/>
      <c r="G26" s="76"/>
      <c r="H26" s="76"/>
      <c r="I26" s="76"/>
      <c r="J26" s="76"/>
      <c r="K26" s="76"/>
      <c r="L26" s="128" t="s">
        <v>49</v>
      </c>
      <c r="M26" s="77"/>
      <c r="N26" s="146"/>
      <c r="O26" s="143"/>
      <c r="P26" s="147"/>
      <c r="Q26" s="147"/>
      <c r="R26" s="148"/>
      <c r="S26" s="147"/>
      <c r="T26" s="150"/>
      <c r="U26" s="151"/>
      <c r="V26" s="147"/>
      <c r="W26" s="145"/>
    </row>
    <row r="27" spans="1:23" s="8" customFormat="1" ht="15.75" customHeight="1">
      <c r="A27" s="7"/>
      <c r="B27" s="78"/>
      <c r="C27" s="79"/>
      <c r="D27" s="80">
        <f>IF(MAX(A43:I43)=0,7,(MAX(A43:I43)))</f>
        <v>2</v>
      </c>
      <c r="E27" s="120" t="s">
        <v>25</v>
      </c>
      <c r="F27" s="120"/>
      <c r="G27" s="120"/>
      <c r="H27" s="121">
        <f>K25</f>
        <v>25</v>
      </c>
      <c r="I27" s="121"/>
      <c r="J27" s="79" t="s">
        <v>50</v>
      </c>
      <c r="K27" s="84">
        <f>MAX(A42:I42)</f>
        <v>490.87385218749995</v>
      </c>
      <c r="L27" s="120"/>
      <c r="M27" s="81" t="s">
        <v>26</v>
      </c>
      <c r="N27" s="142"/>
      <c r="O27" s="143"/>
      <c r="P27" s="147"/>
      <c r="Q27" s="147"/>
      <c r="R27" s="147"/>
      <c r="S27" s="147"/>
      <c r="T27" s="147"/>
      <c r="U27" s="147"/>
      <c r="V27" s="147"/>
      <c r="W27" s="145"/>
    </row>
    <row r="28" spans="2:23" ht="15.75" customHeight="1">
      <c r="B28" s="58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60"/>
      <c r="N28" s="146"/>
      <c r="O28" s="143"/>
      <c r="P28" s="152"/>
      <c r="Q28" s="147"/>
      <c r="R28" s="147"/>
      <c r="S28" s="147"/>
      <c r="T28" s="147"/>
      <c r="U28" s="147"/>
      <c r="V28" s="153"/>
      <c r="W28" s="145"/>
    </row>
    <row r="29" spans="2:30" ht="15.75" customHeight="1">
      <c r="B29" s="131" t="s">
        <v>45</v>
      </c>
      <c r="C29" s="127"/>
      <c r="D29" s="134" t="s">
        <v>21</v>
      </c>
      <c r="E29" s="63">
        <f>D20</f>
        <v>140.625</v>
      </c>
      <c r="F29" s="63"/>
      <c r="G29" s="63" t="s">
        <v>42</v>
      </c>
      <c r="H29" s="63"/>
      <c r="I29" s="63"/>
      <c r="J29" s="134" t="s">
        <v>21</v>
      </c>
      <c r="K29" s="135">
        <f>(E29*1000000)/(E30*G30*I30)</f>
        <v>804.4689861116474</v>
      </c>
      <c r="L29" s="127" t="s">
        <v>43</v>
      </c>
      <c r="M29" s="73"/>
      <c r="N29" s="146"/>
      <c r="O29" s="143"/>
      <c r="P29" s="147"/>
      <c r="Q29" s="147"/>
      <c r="R29" s="147"/>
      <c r="S29" s="147"/>
      <c r="T29" s="147"/>
      <c r="U29" s="147"/>
      <c r="V29" s="147"/>
      <c r="W29" s="145"/>
      <c r="AB29" s="74" t="s">
        <v>48</v>
      </c>
      <c r="AC29" s="74">
        <f>D20</f>
        <v>140.625</v>
      </c>
      <c r="AD29" s="13" t="s">
        <v>19</v>
      </c>
    </row>
    <row r="30" spans="2:23" ht="15.75" customHeight="1">
      <c r="B30" s="131"/>
      <c r="C30" s="127"/>
      <c r="D30" s="134"/>
      <c r="E30" s="68">
        <v>0.9</v>
      </c>
      <c r="F30" s="68" t="s">
        <v>22</v>
      </c>
      <c r="G30" s="68">
        <f>D7</f>
        <v>435</v>
      </c>
      <c r="H30" s="68" t="s">
        <v>22</v>
      </c>
      <c r="I30" s="68">
        <f>D16</f>
        <v>446.5</v>
      </c>
      <c r="J30" s="134"/>
      <c r="K30" s="135"/>
      <c r="L30" s="127"/>
      <c r="M30" s="73"/>
      <c r="N30" s="146"/>
      <c r="O30" s="143"/>
      <c r="P30" s="147"/>
      <c r="Q30" s="147"/>
      <c r="R30" s="147"/>
      <c r="S30" s="147"/>
      <c r="T30" s="147"/>
      <c r="U30" s="147"/>
      <c r="V30" s="147"/>
      <c r="W30" s="145"/>
    </row>
    <row r="31" spans="2:23" ht="15.75" customHeight="1">
      <c r="B31" s="58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60"/>
      <c r="N31" s="146"/>
      <c r="O31" s="143"/>
      <c r="P31" s="147"/>
      <c r="Q31" s="147"/>
      <c r="R31" s="147"/>
      <c r="S31" s="147"/>
      <c r="T31" s="147"/>
      <c r="U31" s="147"/>
      <c r="V31" s="147"/>
      <c r="W31" s="145"/>
    </row>
    <row r="32" spans="2:23" ht="15.75" customHeight="1">
      <c r="B32" s="72" t="s">
        <v>35</v>
      </c>
      <c r="C32" s="59"/>
      <c r="D32" s="59"/>
      <c r="E32" s="59"/>
      <c r="F32" s="59"/>
      <c r="G32" s="59"/>
      <c r="H32" s="59"/>
      <c r="I32" s="59"/>
      <c r="J32" s="59"/>
      <c r="K32" s="61">
        <f>D12</f>
        <v>25</v>
      </c>
      <c r="L32" s="61" t="s">
        <v>20</v>
      </c>
      <c r="M32" s="60"/>
      <c r="N32" s="146"/>
      <c r="O32" s="143"/>
      <c r="P32" s="147"/>
      <c r="Q32" s="147"/>
      <c r="R32" s="147"/>
      <c r="S32" s="149"/>
      <c r="T32" s="150"/>
      <c r="U32" s="151"/>
      <c r="V32" s="147"/>
      <c r="W32" s="145"/>
    </row>
    <row r="33" spans="2:23" ht="15.75" customHeight="1">
      <c r="B33" s="75"/>
      <c r="C33" s="82"/>
      <c r="D33" s="82"/>
      <c r="E33" s="82"/>
      <c r="F33" s="82"/>
      <c r="G33" s="82"/>
      <c r="H33" s="82"/>
      <c r="I33" s="82"/>
      <c r="J33" s="128" t="s">
        <v>50</v>
      </c>
      <c r="K33" s="129">
        <f>MAX(A48:I48)</f>
        <v>981.7477043749999</v>
      </c>
      <c r="L33" s="128" t="s">
        <v>49</v>
      </c>
      <c r="M33" s="83"/>
      <c r="N33" s="146"/>
      <c r="O33" s="143"/>
      <c r="P33" s="144"/>
      <c r="Q33" s="144"/>
      <c r="R33" s="144"/>
      <c r="S33" s="144"/>
      <c r="T33" s="144"/>
      <c r="U33" s="144"/>
      <c r="V33" s="144"/>
      <c r="W33" s="145"/>
    </row>
    <row r="34" spans="2:23" ht="19.5" customHeight="1" thickBot="1">
      <c r="B34" s="78"/>
      <c r="C34" s="79"/>
      <c r="D34" s="80">
        <f>IF(MAX(A49:I49)=0,7,(MAX(A49:I49)))</f>
        <v>3</v>
      </c>
      <c r="E34" s="120" t="s">
        <v>25</v>
      </c>
      <c r="F34" s="120"/>
      <c r="G34" s="120"/>
      <c r="H34" s="120">
        <f>D12</f>
        <v>25</v>
      </c>
      <c r="I34" s="120"/>
      <c r="J34" s="120"/>
      <c r="K34" s="130"/>
      <c r="L34" s="120"/>
      <c r="M34" s="81" t="s">
        <v>26</v>
      </c>
      <c r="N34" s="146"/>
      <c r="O34" s="154"/>
      <c r="P34" s="155"/>
      <c r="Q34" s="155"/>
      <c r="R34" s="155"/>
      <c r="S34" s="155"/>
      <c r="T34" s="155"/>
      <c r="U34" s="155"/>
      <c r="V34" s="155"/>
      <c r="W34" s="156"/>
    </row>
    <row r="35" spans="15:26" ht="15.75" customHeight="1">
      <c r="O35" s="157" t="str">
        <f>IF(S32=0,"Wapening is niet toepasbaar",0)</f>
        <v>Wapening is niet toepasbaar</v>
      </c>
      <c r="P35" s="157"/>
      <c r="Q35" s="157"/>
      <c r="R35" s="157"/>
      <c r="S35" s="157"/>
      <c r="T35" s="157"/>
      <c r="U35" s="157"/>
      <c r="V35" s="157"/>
      <c r="W35" s="157"/>
      <c r="X35" s="157"/>
      <c r="Y35" s="157"/>
      <c r="Z35" s="157"/>
    </row>
    <row r="36" ht="15.75" customHeight="1"/>
    <row r="39" spans="1:14" s="3" customFormat="1" ht="15" hidden="1">
      <c r="A39" s="5">
        <v>2</v>
      </c>
      <c r="B39" s="5">
        <v>3</v>
      </c>
      <c r="C39" s="5"/>
      <c r="D39" s="5">
        <v>4</v>
      </c>
      <c r="E39" s="5">
        <v>5</v>
      </c>
      <c r="F39" s="5">
        <v>6</v>
      </c>
      <c r="G39" s="5">
        <v>7</v>
      </c>
      <c r="H39" s="5">
        <v>7</v>
      </c>
      <c r="I39" s="5">
        <v>7</v>
      </c>
      <c r="J39" s="5"/>
      <c r="K39" s="5"/>
      <c r="L39" s="5"/>
      <c r="M39" s="5"/>
      <c r="N39" s="5"/>
    </row>
    <row r="40" spans="1:14" s="3" customFormat="1" ht="15" hidden="1">
      <c r="A40" s="6">
        <f>VLOOKUP($D$12,tabellen!$B$4:$J$12,A39,FALSE)</f>
        <v>490.87385218749995</v>
      </c>
      <c r="B40" s="6">
        <f>VLOOKUP($D$12,tabellen!$B$4:$J$12,B39,FALSE)</f>
        <v>981.7477043749999</v>
      </c>
      <c r="C40" s="6"/>
      <c r="D40" s="6">
        <f>VLOOKUP($D$12,tabellen!$B$4:$J$12,D39,FALSE)</f>
        <v>1472.6215565624998</v>
      </c>
      <c r="E40" s="6">
        <f>VLOOKUP($D$12,tabellen!$B$4:$J$12,E39,FALSE)</f>
        <v>1963.4954087499998</v>
      </c>
      <c r="F40" s="6">
        <f>VLOOKUP($D$12,tabellen!$B$4:$J$12,F39,FALSE)</f>
        <v>2454.3692609375</v>
      </c>
      <c r="G40" s="6">
        <f>VLOOKUP($D$12,tabellen!$B$4:$J$12,G39,FALSE)</f>
        <v>2945.2431131249996</v>
      </c>
      <c r="H40" s="6">
        <f>VLOOKUP($D$12,tabellen!$B$4:$J$12,H39,FALSE)</f>
        <v>2945.2431131249996</v>
      </c>
      <c r="I40" s="6">
        <f>VLOOKUP($D$12,tabellen!$B$4:$J$12,I39,FALSE)</f>
        <v>2945.2431131249996</v>
      </c>
      <c r="J40" s="6"/>
      <c r="K40" s="6"/>
      <c r="L40" s="6"/>
      <c r="M40" s="6"/>
      <c r="N40" s="6"/>
    </row>
    <row r="41" spans="1:14" s="3" customFormat="1" ht="15" hidden="1">
      <c r="A41" s="5">
        <f>IF(K22&gt;A40,0,1)</f>
        <v>1</v>
      </c>
      <c r="B41" s="5">
        <f>IF(A41=1,0,(IF($K$22&gt;B40,0,1)))</f>
        <v>0</v>
      </c>
      <c r="C41" s="5"/>
      <c r="D41" s="5">
        <f>IF((SUM(A41:B41)=1),0,(IF($K$22&gt;D40,0,1)))</f>
        <v>0</v>
      </c>
      <c r="E41" s="5">
        <f>IF((SUM(A41:D41)=1),0,(IF($K$22&gt;E40,0,1)))</f>
        <v>0</v>
      </c>
      <c r="F41" s="5">
        <f>IF((SUM(A41:E41)=1),0,(IF($K$22&gt;F40,0,1)))</f>
        <v>0</v>
      </c>
      <c r="G41" s="5">
        <f>IF((SUM(A41:F41)=1),0,(IF($K$22&gt;G40,0,1)))</f>
        <v>0</v>
      </c>
      <c r="H41" s="5">
        <f>IF((SUM(A41:G41)=1),0,(IF($K$22&gt;H40,0,1)))</f>
        <v>0</v>
      </c>
      <c r="I41" s="5">
        <f>IF((SUM(A41:H41)=1),0,(IF($K$22&gt;I40,0,1)))</f>
        <v>0</v>
      </c>
      <c r="J41" s="5"/>
      <c r="K41" s="5"/>
      <c r="L41" s="5"/>
      <c r="M41" s="5"/>
      <c r="N41" s="5"/>
    </row>
    <row r="42" spans="1:14" s="3" customFormat="1" ht="15" hidden="1">
      <c r="A42" s="6">
        <f>IF(A41=1,A40,0)</f>
        <v>490.87385218749995</v>
      </c>
      <c r="B42" s="6">
        <f aca="true" t="shared" si="1" ref="B42:I42">IF(B41=1,B40,0)</f>
        <v>0</v>
      </c>
      <c r="C42" s="6"/>
      <c r="D42" s="6">
        <f t="shared" si="1"/>
        <v>0</v>
      </c>
      <c r="E42" s="6">
        <f t="shared" si="1"/>
        <v>0</v>
      </c>
      <c r="F42" s="6">
        <f t="shared" si="1"/>
        <v>0</v>
      </c>
      <c r="G42" s="6">
        <f t="shared" si="1"/>
        <v>0</v>
      </c>
      <c r="H42" s="6">
        <f t="shared" si="1"/>
        <v>0</v>
      </c>
      <c r="I42" s="6">
        <f t="shared" si="1"/>
        <v>0</v>
      </c>
      <c r="J42" s="5"/>
      <c r="K42" s="5"/>
      <c r="L42" s="5"/>
      <c r="M42" s="5"/>
      <c r="N42" s="5"/>
    </row>
    <row r="43" spans="1:14" s="3" customFormat="1" ht="15" hidden="1">
      <c r="A43" s="6">
        <f>IF(A41=1,A39,0)</f>
        <v>2</v>
      </c>
      <c r="B43" s="6">
        <f aca="true" t="shared" si="2" ref="B43:I43">IF(B41=1,B39,0)</f>
        <v>0</v>
      </c>
      <c r="C43" s="6"/>
      <c r="D43" s="6">
        <f t="shared" si="2"/>
        <v>0</v>
      </c>
      <c r="E43" s="6">
        <f t="shared" si="2"/>
        <v>0</v>
      </c>
      <c r="F43" s="6">
        <f t="shared" si="2"/>
        <v>0</v>
      </c>
      <c r="G43" s="6">
        <f t="shared" si="2"/>
        <v>0</v>
      </c>
      <c r="H43" s="6">
        <f t="shared" si="2"/>
        <v>0</v>
      </c>
      <c r="I43" s="6">
        <f t="shared" si="2"/>
        <v>0</v>
      </c>
      <c r="J43" s="5"/>
      <c r="K43" s="5"/>
      <c r="L43" s="5"/>
      <c r="M43" s="5"/>
      <c r="N43" s="5"/>
    </row>
    <row r="44" ht="15" hidden="1"/>
    <row r="45" spans="1:14" s="3" customFormat="1" ht="15" hidden="1">
      <c r="A45" s="5">
        <v>2</v>
      </c>
      <c r="B45" s="5">
        <v>3</v>
      </c>
      <c r="C45" s="5"/>
      <c r="D45" s="5">
        <v>4</v>
      </c>
      <c r="E45" s="5">
        <v>5</v>
      </c>
      <c r="F45" s="5">
        <v>6</v>
      </c>
      <c r="G45" s="5">
        <v>7</v>
      </c>
      <c r="H45" s="5">
        <v>7</v>
      </c>
      <c r="I45" s="5">
        <v>7</v>
      </c>
      <c r="J45" s="5">
        <v>10</v>
      </c>
      <c r="K45" s="5">
        <v>11</v>
      </c>
      <c r="L45" s="5">
        <v>12</v>
      </c>
      <c r="M45" s="5">
        <v>13</v>
      </c>
      <c r="N45" s="5"/>
    </row>
    <row r="46" spans="1:14" s="3" customFormat="1" ht="15" hidden="1">
      <c r="A46" s="6">
        <f>VLOOKUP($D$12,tabellen!$B$4:$J$12,A45,FALSE)</f>
        <v>490.87385218749995</v>
      </c>
      <c r="B46" s="6">
        <f>VLOOKUP($D$12,tabellen!$B$4:$J$12,B45,FALSE)</f>
        <v>981.7477043749999</v>
      </c>
      <c r="C46" s="6"/>
      <c r="D46" s="6">
        <f>VLOOKUP($D$12,tabellen!$B$4:$J$12,D45,FALSE)</f>
        <v>1472.6215565624998</v>
      </c>
      <c r="E46" s="6">
        <f>VLOOKUP($D$12,tabellen!$B$4:$J$12,E45,FALSE)</f>
        <v>1963.4954087499998</v>
      </c>
      <c r="F46" s="6">
        <f>VLOOKUP($D$12,tabellen!$B$4:$J$12,F45,FALSE)</f>
        <v>2454.3692609375</v>
      </c>
      <c r="G46" s="6">
        <f>VLOOKUP($D$12,tabellen!$B$4:$J$12,G45,FALSE)</f>
        <v>2945.2431131249996</v>
      </c>
      <c r="H46" s="6">
        <f>VLOOKUP($D$12,tabellen!$B$4:$J$12,H45,FALSE)</f>
        <v>2945.2431131249996</v>
      </c>
      <c r="I46" s="6">
        <f>VLOOKUP($D$12,tabellen!$B$4:$J$12,I45,FALSE)</f>
        <v>2945.2431131249996</v>
      </c>
      <c r="J46" s="6"/>
      <c r="K46" s="6"/>
      <c r="L46" s="6"/>
      <c r="M46" s="6"/>
      <c r="N46" s="6"/>
    </row>
    <row r="47" spans="1:14" s="3" customFormat="1" ht="15" hidden="1">
      <c r="A47" s="5">
        <f>IF(K29&gt;A46,0,1)</f>
        <v>0</v>
      </c>
      <c r="B47" s="5">
        <f>IF(A47=1,0,(IF($K$29&gt;B46,0,1)))</f>
        <v>1</v>
      </c>
      <c r="C47" s="5"/>
      <c r="D47" s="5">
        <f>IF((SUM(A47:B47)=1),0,(IF($K$29&gt;D46,0,1)))</f>
        <v>0</v>
      </c>
      <c r="E47" s="5">
        <f>IF((SUM(A47:D47)=1),0,(IF($K$29&gt;E46,0,1)))</f>
        <v>0</v>
      </c>
      <c r="F47" s="5">
        <f>IF((SUM(A47:E47))=1,0,(IF($K$29&gt;F46,0,1)))</f>
        <v>0</v>
      </c>
      <c r="G47" s="5">
        <f>IF((SUM(A47:F47))=1,0,(IF($K$29&gt;G46,0,1)))</f>
        <v>0</v>
      </c>
      <c r="H47" s="5">
        <f>IF((SUM(A47:G47))=1,0,(IF($K$29&gt;H46,0,1)))</f>
        <v>0</v>
      </c>
      <c r="I47" s="5">
        <f>IF((SUM(A47:H47))=1,0,(IF($K$29&gt;I46,0,1)))</f>
        <v>0</v>
      </c>
      <c r="J47" s="5"/>
      <c r="K47" s="5"/>
      <c r="L47" s="5"/>
      <c r="M47" s="5"/>
      <c r="N47" s="5"/>
    </row>
    <row r="48" spans="1:14" s="3" customFormat="1" ht="15" hidden="1">
      <c r="A48" s="6">
        <f>IF(A47=1,A46,0)</f>
        <v>0</v>
      </c>
      <c r="B48" s="6">
        <f>IF(B47=1,B46,0)</f>
        <v>981.7477043749999</v>
      </c>
      <c r="C48" s="6"/>
      <c r="D48" s="6">
        <f aca="true" t="shared" si="3" ref="D48:I48">IF(D47=1,D46,0)</f>
        <v>0</v>
      </c>
      <c r="E48" s="6">
        <f t="shared" si="3"/>
        <v>0</v>
      </c>
      <c r="F48" s="6">
        <f t="shared" si="3"/>
        <v>0</v>
      </c>
      <c r="G48" s="6">
        <f t="shared" si="3"/>
        <v>0</v>
      </c>
      <c r="H48" s="6">
        <f t="shared" si="3"/>
        <v>0</v>
      </c>
      <c r="I48" s="6">
        <f t="shared" si="3"/>
        <v>0</v>
      </c>
      <c r="J48" s="5"/>
      <c r="K48" s="5"/>
      <c r="L48" s="5"/>
      <c r="M48" s="5"/>
      <c r="N48" s="5"/>
    </row>
    <row r="49" spans="1:14" s="3" customFormat="1" ht="15" hidden="1">
      <c r="A49" s="6">
        <f>IF(A47=1,A45,0)</f>
        <v>0</v>
      </c>
      <c r="B49" s="6">
        <f aca="true" t="shared" si="4" ref="B49:I49">IF(B47=1,B45,0)</f>
        <v>3</v>
      </c>
      <c r="C49" s="6"/>
      <c r="D49" s="6">
        <f t="shared" si="4"/>
        <v>0</v>
      </c>
      <c r="E49" s="6">
        <f t="shared" si="4"/>
        <v>0</v>
      </c>
      <c r="F49" s="6">
        <f t="shared" si="4"/>
        <v>0</v>
      </c>
      <c r="G49" s="6">
        <f t="shared" si="4"/>
        <v>0</v>
      </c>
      <c r="H49" s="6">
        <f t="shared" si="4"/>
        <v>0</v>
      </c>
      <c r="I49" s="6">
        <f t="shared" si="4"/>
        <v>0</v>
      </c>
      <c r="J49" s="5"/>
      <c r="K49" s="5"/>
      <c r="L49" s="5"/>
      <c r="M49" s="5"/>
      <c r="N49" s="5"/>
    </row>
    <row r="50" ht="15" hidden="1"/>
    <row r="51" spans="1:22" s="3" customFormat="1" ht="15" hidden="1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6"/>
      <c r="P51" s="3">
        <v>1</v>
      </c>
      <c r="Q51" s="3">
        <f>SUM(Q52:Q56)</f>
        <v>0</v>
      </c>
      <c r="R51" s="3">
        <f>SUM(R52:R56)</f>
        <v>0</v>
      </c>
      <c r="S51" s="3">
        <f>SUM(S52:S56)</f>
        <v>1</v>
      </c>
      <c r="T51" s="3">
        <f>SUM(T52:T56)</f>
        <v>0</v>
      </c>
      <c r="U51" s="3">
        <f>SUM(U52:U56)</f>
        <v>0</v>
      </c>
      <c r="V51" s="3">
        <v>1</v>
      </c>
    </row>
    <row r="52" spans="1:19" s="3" customFormat="1" ht="15" hidden="1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6">
        <f>D34</f>
        <v>3</v>
      </c>
      <c r="O52" s="3">
        <v>3</v>
      </c>
      <c r="S52" s="3">
        <f>IF(N52=3,1,0)</f>
        <v>1</v>
      </c>
    </row>
    <row r="53" spans="1:20" s="3" customFormat="1" ht="15" hidden="1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6">
        <f>D34</f>
        <v>3</v>
      </c>
      <c r="O53" s="3">
        <v>4</v>
      </c>
      <c r="R53" s="3">
        <f>IF(N53=4,1,0)</f>
        <v>0</v>
      </c>
      <c r="T53" s="3">
        <f>IF(N53=4,1,0)</f>
        <v>0</v>
      </c>
    </row>
    <row r="54" spans="1:21" s="3" customFormat="1" ht="15" hidden="1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6">
        <f>D34</f>
        <v>3</v>
      </c>
      <c r="O54" s="3">
        <v>5</v>
      </c>
      <c r="Q54" s="3">
        <f>IF(N54=5,1,0)</f>
        <v>0</v>
      </c>
      <c r="S54" s="3">
        <f>IF(N54=5,1,0)</f>
        <v>0</v>
      </c>
      <c r="U54" s="3">
        <f>IF(N54=5,1,0)</f>
        <v>0</v>
      </c>
    </row>
    <row r="55" spans="1:21" s="3" customFormat="1" ht="15" hidden="1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6">
        <f>D34</f>
        <v>3</v>
      </c>
      <c r="O55" s="3">
        <v>6</v>
      </c>
      <c r="R55" s="3">
        <f>IF(N55=6,1,0)</f>
        <v>0</v>
      </c>
      <c r="S55" s="3">
        <f>IF(N55=6,1,0)</f>
        <v>0</v>
      </c>
      <c r="T55" s="3">
        <f>IF(N55=6,1,0)</f>
        <v>0</v>
      </c>
      <c r="U55" s="3">
        <f>IF(N55=6,1,0)</f>
        <v>0</v>
      </c>
    </row>
    <row r="56" spans="1:21" s="3" customFormat="1" ht="15" hidden="1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6">
        <f>D34</f>
        <v>3</v>
      </c>
      <c r="O56" s="3">
        <v>7</v>
      </c>
      <c r="Q56" s="3">
        <f>IF($N$56=7,1,0)</f>
        <v>0</v>
      </c>
      <c r="R56" s="3">
        <f>IF($N$56=7,1,0)</f>
        <v>0</v>
      </c>
      <c r="S56" s="3">
        <f>IF($N$56=7,1,0)</f>
        <v>0</v>
      </c>
      <c r="T56" s="3">
        <f>IF($N$56=7,1,0)</f>
        <v>0</v>
      </c>
      <c r="U56" s="3">
        <f>IF($N$56=7,1,0)</f>
        <v>0</v>
      </c>
    </row>
    <row r="57" ht="15" hidden="1"/>
    <row r="58" spans="1:22" s="3" customFormat="1" ht="15" hidden="1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6"/>
      <c r="P58" s="3">
        <v>1</v>
      </c>
      <c r="Q58" s="3">
        <f>SUM(Q59:Q63)</f>
        <v>0</v>
      </c>
      <c r="R58" s="3">
        <f>SUM(R59:R63)</f>
        <v>0</v>
      </c>
      <c r="S58" s="3">
        <f>SUM(S59:S63)</f>
        <v>0</v>
      </c>
      <c r="T58" s="3">
        <f>SUM(T59:T63)</f>
        <v>0</v>
      </c>
      <c r="U58" s="3">
        <f>SUM(U59:U63)</f>
        <v>0</v>
      </c>
      <c r="V58" s="3">
        <v>1</v>
      </c>
    </row>
    <row r="59" spans="1:19" s="3" customFormat="1" ht="15" hidden="1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6">
        <f>D27</f>
        <v>2</v>
      </c>
      <c r="O59" s="3">
        <v>3</v>
      </c>
      <c r="S59" s="3">
        <f>IF(N59=3,1,0)</f>
        <v>0</v>
      </c>
    </row>
    <row r="60" spans="1:20" s="3" customFormat="1" ht="15" hidden="1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6">
        <f>N59</f>
        <v>2</v>
      </c>
      <c r="O60" s="3">
        <v>4</v>
      </c>
      <c r="R60" s="3">
        <f>IF(N60=4,1,0)</f>
        <v>0</v>
      </c>
      <c r="T60" s="3">
        <f>IF(N60=4,1,0)</f>
        <v>0</v>
      </c>
    </row>
    <row r="61" spans="1:21" s="3" customFormat="1" ht="15" hidden="1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6">
        <f>N60</f>
        <v>2</v>
      </c>
      <c r="O61" s="3">
        <v>5</v>
      </c>
      <c r="Q61" s="3">
        <f>IF(N61=5,1,0)</f>
        <v>0</v>
      </c>
      <c r="S61" s="3">
        <f>IF(N61=5,1,0)</f>
        <v>0</v>
      </c>
      <c r="U61" s="3">
        <f>IF(N61=5,1,0)</f>
        <v>0</v>
      </c>
    </row>
    <row r="62" spans="1:21" s="3" customFormat="1" ht="15" hidden="1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6">
        <f>N61</f>
        <v>2</v>
      </c>
      <c r="O62" s="3">
        <v>6</v>
      </c>
      <c r="R62" s="3">
        <f>IF(N62=6,1,0)</f>
        <v>0</v>
      </c>
      <c r="S62" s="3">
        <f>IF(N62=6,1,0)</f>
        <v>0</v>
      </c>
      <c r="T62" s="3">
        <f>IF(N62=6,1,0)</f>
        <v>0</v>
      </c>
      <c r="U62" s="3">
        <f>IF(N62=6,1,0)</f>
        <v>0</v>
      </c>
    </row>
    <row r="63" spans="1:21" s="3" customFormat="1" ht="15" hidden="1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6">
        <f>N62</f>
        <v>2</v>
      </c>
      <c r="O63" s="3">
        <v>7</v>
      </c>
      <c r="Q63" s="3">
        <f>IF($N$56=7,1,0)</f>
        <v>0</v>
      </c>
      <c r="R63" s="3">
        <f>IF($N$56=7,1,0)</f>
        <v>0</v>
      </c>
      <c r="S63" s="3">
        <f>IF($N$56=7,1,0)</f>
        <v>0</v>
      </c>
      <c r="T63" s="3">
        <f>IF($N$56=7,1,0)</f>
        <v>0</v>
      </c>
      <c r="U63" s="3">
        <f>IF($N$56=7,1,0)</f>
        <v>0</v>
      </c>
    </row>
    <row r="64" ht="15" hidden="1"/>
  </sheetData>
  <sheetProtection password="F571" sheet="1" objects="1"/>
  <mergeCells count="26">
    <mergeCell ref="O16:W16"/>
    <mergeCell ref="O17:W17"/>
    <mergeCell ref="B29:C30"/>
    <mergeCell ref="D29:D30"/>
    <mergeCell ref="J29:J30"/>
    <mergeCell ref="K29:K30"/>
    <mergeCell ref="D22:D23"/>
    <mergeCell ref="K22:K23"/>
    <mergeCell ref="L22:L23"/>
    <mergeCell ref="K33:K34"/>
    <mergeCell ref="L33:L34"/>
    <mergeCell ref="L26:L27"/>
    <mergeCell ref="B22:C23"/>
    <mergeCell ref="J22:J23"/>
    <mergeCell ref="E34:G34"/>
    <mergeCell ref="E27:G27"/>
    <mergeCell ref="O35:Z35"/>
    <mergeCell ref="B1:M2"/>
    <mergeCell ref="R18:S18"/>
    <mergeCell ref="H34:I34"/>
    <mergeCell ref="H27:I27"/>
    <mergeCell ref="O34:W34"/>
    <mergeCell ref="N9:N11"/>
    <mergeCell ref="N7:N8"/>
    <mergeCell ref="L29:L30"/>
    <mergeCell ref="J33:J34"/>
  </mergeCells>
  <hyperlinks>
    <hyperlink ref="B1:M2" location="INVOER!A1" display="Terug naar invoeren van gegevens"/>
  </hyperlinks>
  <printOptions/>
  <pageMargins left="0.32" right="0.46" top="1" bottom="1" header="0.5" footer="0.5"/>
  <pageSetup fitToHeight="1" fitToWidth="1" orientation="landscape" paperSize="9" scale="6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Blad3"/>
  <dimension ref="A2:R33"/>
  <sheetViews>
    <sheetView workbookViewId="0" topLeftCell="A1">
      <selection activeCell="E4" sqref="E4"/>
    </sheetView>
  </sheetViews>
  <sheetFormatPr defaultColWidth="9.140625" defaultRowHeight="15"/>
  <cols>
    <col min="3" max="10" width="8.28125" style="0" customWidth="1"/>
  </cols>
  <sheetData>
    <row r="2" ht="15">
      <c r="C2" s="2" t="s">
        <v>68</v>
      </c>
    </row>
    <row r="3" spans="2:15" ht="15">
      <c r="B3" s="2" t="s">
        <v>24</v>
      </c>
      <c r="C3">
        <v>1</v>
      </c>
      <c r="D3">
        <v>2</v>
      </c>
      <c r="E3">
        <v>3</v>
      </c>
      <c r="F3">
        <v>4</v>
      </c>
      <c r="G3">
        <v>5</v>
      </c>
      <c r="H3">
        <v>6</v>
      </c>
      <c r="I3">
        <v>7</v>
      </c>
      <c r="J3">
        <v>8</v>
      </c>
      <c r="K3">
        <v>9</v>
      </c>
      <c r="L3">
        <v>10</v>
      </c>
      <c r="M3">
        <v>11</v>
      </c>
      <c r="N3">
        <v>12</v>
      </c>
      <c r="O3">
        <v>13</v>
      </c>
    </row>
    <row r="4" spans="2:15" ht="15">
      <c r="B4" s="2">
        <v>6</v>
      </c>
      <c r="C4" s="1">
        <f>0.25*3.141592654*$B$4*$B$4*C3</f>
        <v>28.274333886</v>
      </c>
      <c r="D4" s="1">
        <f aca="true" t="shared" si="0" ref="D4:J4">0.25*3.141592654*$B$4*$B$4*D3</f>
        <v>56.548667772</v>
      </c>
      <c r="E4" s="1">
        <f t="shared" si="0"/>
        <v>84.82300165800001</v>
      </c>
      <c r="F4" s="1">
        <f t="shared" si="0"/>
        <v>113.097335544</v>
      </c>
      <c r="G4" s="1">
        <f t="shared" si="0"/>
        <v>141.37166943</v>
      </c>
      <c r="H4" s="1">
        <f t="shared" si="0"/>
        <v>169.64600331600002</v>
      </c>
      <c r="I4" s="1">
        <f t="shared" si="0"/>
        <v>197.920337202</v>
      </c>
      <c r="J4" s="1">
        <f t="shared" si="0"/>
        <v>226.194671088</v>
      </c>
      <c r="K4" s="1">
        <f>0.25*3.141592654*$B$4*$B$4*K3</f>
        <v>254.469004974</v>
      </c>
      <c r="L4" s="1">
        <f>0.25*3.141592654*$B$4*$B$4*L3</f>
        <v>282.74333886</v>
      </c>
      <c r="M4" s="1">
        <f>0.25*3.141592654*$B$4*$B$4*M3</f>
        <v>311.017672746</v>
      </c>
      <c r="N4" s="1">
        <f>0.25*3.141592654*$B$4*$B$4*N3</f>
        <v>339.29200663200004</v>
      </c>
      <c r="O4" s="1">
        <f>0.25*3.141592654*$B$4*$B$4*O3</f>
        <v>367.566340518</v>
      </c>
    </row>
    <row r="5" spans="2:15" ht="15">
      <c r="B5" s="2">
        <v>8</v>
      </c>
      <c r="C5" s="1">
        <f>0.25*3.141592654*$B$5*$B$5*C3</f>
        <v>50.265482464</v>
      </c>
      <c r="D5" s="1">
        <f aca="true" t="shared" si="1" ref="D5:J5">0.25*3.141592654*$B$5*$B$5*D3</f>
        <v>100.530964928</v>
      </c>
      <c r="E5" s="1">
        <f t="shared" si="1"/>
        <v>150.796447392</v>
      </c>
      <c r="F5" s="1">
        <f t="shared" si="1"/>
        <v>201.061929856</v>
      </c>
      <c r="G5" s="1">
        <f t="shared" si="1"/>
        <v>251.32741232</v>
      </c>
      <c r="H5" s="1">
        <f t="shared" si="1"/>
        <v>301.592894784</v>
      </c>
      <c r="I5" s="1">
        <f t="shared" si="1"/>
        <v>351.858377248</v>
      </c>
      <c r="J5" s="1">
        <f t="shared" si="1"/>
        <v>402.123859712</v>
      </c>
      <c r="K5" s="1">
        <f>0.25*3.141592654*$B$5*$B$5*K3</f>
        <v>452.389342176</v>
      </c>
      <c r="L5" s="1">
        <f>0.25*3.141592654*$B$5*$B$5*L3</f>
        <v>502.65482464</v>
      </c>
      <c r="M5" s="1">
        <f>0.25*3.141592654*$B$5*$B$5*M3</f>
        <v>552.920307104</v>
      </c>
      <c r="N5" s="1">
        <f>0.25*3.141592654*$B$5*$B$5*N3</f>
        <v>603.185789568</v>
      </c>
      <c r="O5" s="1">
        <f>0.25*3.141592654*$B$5*$B$5*O3</f>
        <v>653.451272032</v>
      </c>
    </row>
    <row r="6" spans="2:15" ht="15">
      <c r="B6" s="2">
        <v>10</v>
      </c>
      <c r="C6" s="1">
        <f>0.25*3.141592654*$B$6*$B$6*C3</f>
        <v>78.53981635</v>
      </c>
      <c r="D6" s="1">
        <f aca="true" t="shared" si="2" ref="D6:J6">0.25*3.141592654*$B$6*$B$6*D3</f>
        <v>157.0796327</v>
      </c>
      <c r="E6" s="1">
        <f t="shared" si="2"/>
        <v>235.61944905</v>
      </c>
      <c r="F6" s="1">
        <f t="shared" si="2"/>
        <v>314.1592654</v>
      </c>
      <c r="G6" s="1">
        <f t="shared" si="2"/>
        <v>392.69908175</v>
      </c>
      <c r="H6" s="1">
        <f t="shared" si="2"/>
        <v>471.2388981</v>
      </c>
      <c r="I6" s="1">
        <f t="shared" si="2"/>
        <v>549.7787144499999</v>
      </c>
      <c r="J6" s="1">
        <f t="shared" si="2"/>
        <v>628.3185308</v>
      </c>
      <c r="K6" s="1">
        <f>0.25*3.141592654*$B$6*$B$6*K3</f>
        <v>706.85834715</v>
      </c>
      <c r="L6" s="1">
        <f>0.25*3.141592654*$B$6*$B$6*L3</f>
        <v>785.3981635</v>
      </c>
      <c r="M6" s="1">
        <f>0.25*3.141592654*$B$6*$B$6*M3</f>
        <v>863.9379798499999</v>
      </c>
      <c r="N6" s="1">
        <f>0.25*3.141592654*$B$6*$B$6*N3</f>
        <v>942.4777962</v>
      </c>
      <c r="O6" s="1">
        <f>0.25*3.141592654*$B$6*$B$6*O3</f>
        <v>1021.01761255</v>
      </c>
    </row>
    <row r="7" spans="2:15" ht="15">
      <c r="B7" s="2">
        <v>12</v>
      </c>
      <c r="C7" s="1">
        <f>0.25*3.141592654*$B$7*$B$7*C3</f>
        <v>113.097335544</v>
      </c>
      <c r="D7" s="1">
        <f aca="true" t="shared" si="3" ref="D7:J7">0.25*3.141592654*$B$7*$B$7*D3</f>
        <v>226.194671088</v>
      </c>
      <c r="E7" s="1">
        <f t="shared" si="3"/>
        <v>339.29200663200004</v>
      </c>
      <c r="F7" s="1">
        <f t="shared" si="3"/>
        <v>452.389342176</v>
      </c>
      <c r="G7" s="1">
        <f t="shared" si="3"/>
        <v>565.48667772</v>
      </c>
      <c r="H7" s="1">
        <f t="shared" si="3"/>
        <v>678.5840132640001</v>
      </c>
      <c r="I7" s="1">
        <f t="shared" si="3"/>
        <v>791.681348808</v>
      </c>
      <c r="J7" s="1">
        <f t="shared" si="3"/>
        <v>904.778684352</v>
      </c>
      <c r="K7" s="1">
        <f>0.25*3.141592654*$B$7*$B$7*K3</f>
        <v>1017.876019896</v>
      </c>
      <c r="L7" s="1">
        <f>0.25*3.141592654*$B$7*$B$7*L3</f>
        <v>1130.97335544</v>
      </c>
      <c r="M7" s="1">
        <f>0.25*3.141592654*$B$7*$B$7*M3</f>
        <v>1244.070690984</v>
      </c>
      <c r="N7" s="1">
        <f>0.25*3.141592654*$B$7*$B$7*N3</f>
        <v>1357.1680265280002</v>
      </c>
      <c r="O7" s="1">
        <f>0.25*3.141592654*$B$7*$B$7*O3</f>
        <v>1470.265362072</v>
      </c>
    </row>
    <row r="8" spans="2:15" ht="15">
      <c r="B8" s="2">
        <v>16</v>
      </c>
      <c r="C8" s="1">
        <f>0.25*3.141592654*$B$8*$B$8*C3</f>
        <v>201.061929856</v>
      </c>
      <c r="D8" s="1">
        <f aca="true" t="shared" si="4" ref="D8:J8">0.25*3.141592654*$B$8*$B$8*D3</f>
        <v>402.123859712</v>
      </c>
      <c r="E8" s="1">
        <f t="shared" si="4"/>
        <v>603.185789568</v>
      </c>
      <c r="F8" s="1">
        <f t="shared" si="4"/>
        <v>804.247719424</v>
      </c>
      <c r="G8" s="1">
        <f t="shared" si="4"/>
        <v>1005.30964928</v>
      </c>
      <c r="H8" s="1">
        <f t="shared" si="4"/>
        <v>1206.371579136</v>
      </c>
      <c r="I8" s="1">
        <f t="shared" si="4"/>
        <v>1407.433508992</v>
      </c>
      <c r="J8" s="1">
        <f t="shared" si="4"/>
        <v>1608.495438848</v>
      </c>
      <c r="K8" s="1">
        <f>0.25*3.141592654*$B$8*$B$8*K3</f>
        <v>1809.557368704</v>
      </c>
      <c r="L8" s="1">
        <f>0.25*3.141592654*$B$8*$B$8*L3</f>
        <v>2010.61929856</v>
      </c>
      <c r="M8" s="1">
        <f>0.25*3.141592654*$B$8*$B$8*M3</f>
        <v>2211.681228416</v>
      </c>
      <c r="N8" s="1">
        <f>0.25*3.141592654*$B$8*$B$8*N3</f>
        <v>2412.743158272</v>
      </c>
      <c r="O8" s="1">
        <f>0.25*3.141592654*$B$8*$B$8*O3</f>
        <v>2613.805088128</v>
      </c>
    </row>
    <row r="9" spans="2:15" ht="15">
      <c r="B9" s="2">
        <v>20</v>
      </c>
      <c r="C9" s="1">
        <f>0.25*3.141592654*$B$9*$B$9*C3</f>
        <v>314.1592654</v>
      </c>
      <c r="D9" s="1">
        <f aca="true" t="shared" si="5" ref="D9:J9">0.25*3.141592654*$B$9*$B$9*D3</f>
        <v>628.3185308</v>
      </c>
      <c r="E9" s="1">
        <f t="shared" si="5"/>
        <v>942.4777962</v>
      </c>
      <c r="F9" s="1">
        <f t="shared" si="5"/>
        <v>1256.6370616</v>
      </c>
      <c r="G9" s="1">
        <f t="shared" si="5"/>
        <v>1570.796327</v>
      </c>
      <c r="H9" s="1">
        <f t="shared" si="5"/>
        <v>1884.9555924</v>
      </c>
      <c r="I9" s="1">
        <f t="shared" si="5"/>
        <v>2199.1148577999998</v>
      </c>
      <c r="J9" s="1">
        <f t="shared" si="5"/>
        <v>2513.2741232</v>
      </c>
      <c r="K9" s="1">
        <f>0.25*3.141592654*$B$9*$B$9*K3</f>
        <v>2827.4333886</v>
      </c>
      <c r="L9" s="1">
        <f>0.25*3.141592654*$B$9*$B$9*L3</f>
        <v>3141.592654</v>
      </c>
      <c r="M9" s="1">
        <f>0.25*3.141592654*$B$9*$B$9*M3</f>
        <v>3455.7519193999997</v>
      </c>
      <c r="N9" s="1">
        <f>0.25*3.141592654*$B$9*$B$9*N3</f>
        <v>3769.9111848</v>
      </c>
      <c r="O9" s="1">
        <f>0.25*3.141592654*$B$9*$B$9*O3</f>
        <v>4084.0704502</v>
      </c>
    </row>
    <row r="10" spans="2:15" ht="15">
      <c r="B10" s="2">
        <v>25</v>
      </c>
      <c r="C10" s="1">
        <f>0.25*3.141592654*$B$10*$B$10*C3</f>
        <v>490.87385218749995</v>
      </c>
      <c r="D10" s="1">
        <f aca="true" t="shared" si="6" ref="D10:J10">0.25*3.141592654*$B$10*$B$10*D3</f>
        <v>981.7477043749999</v>
      </c>
      <c r="E10" s="1">
        <f t="shared" si="6"/>
        <v>1472.6215565624998</v>
      </c>
      <c r="F10" s="1">
        <f t="shared" si="6"/>
        <v>1963.4954087499998</v>
      </c>
      <c r="G10" s="1">
        <f t="shared" si="6"/>
        <v>2454.3692609375</v>
      </c>
      <c r="H10" s="1">
        <f t="shared" si="6"/>
        <v>2945.2431131249996</v>
      </c>
      <c r="I10" s="1">
        <f t="shared" si="6"/>
        <v>3436.1169653125</v>
      </c>
      <c r="J10" s="1">
        <f t="shared" si="6"/>
        <v>3926.9908174999996</v>
      </c>
      <c r="K10" s="1">
        <f>0.25*3.141592654*$B$10*$B$10*K3</f>
        <v>4417.864669687499</v>
      </c>
      <c r="L10" s="1">
        <f>0.25*3.141592654*$B$10*$B$10*L3</f>
        <v>4908.738521875</v>
      </c>
      <c r="M10" s="1">
        <f>0.25*3.141592654*$B$10*$B$10*M3</f>
        <v>5399.6123740625</v>
      </c>
      <c r="N10" s="1">
        <f>0.25*3.141592654*$B$10*$B$10*N3</f>
        <v>5890.486226249999</v>
      </c>
      <c r="O10" s="1">
        <f>0.25*3.141592654*$B$10*$B$10*O3</f>
        <v>6381.360078437499</v>
      </c>
    </row>
    <row r="11" spans="2:15" ht="15">
      <c r="B11" s="2">
        <v>32</v>
      </c>
      <c r="C11" s="1">
        <f>0.25*3.141592654*$B$11*$B$11*C3</f>
        <v>804.247719424</v>
      </c>
      <c r="D11" s="1">
        <f aca="true" t="shared" si="7" ref="D11:J11">0.25*3.141592654*$B$11*$B$11*D3</f>
        <v>1608.495438848</v>
      </c>
      <c r="E11" s="1">
        <f t="shared" si="7"/>
        <v>2412.743158272</v>
      </c>
      <c r="F11" s="1">
        <f t="shared" si="7"/>
        <v>3216.990877696</v>
      </c>
      <c r="G11" s="1">
        <f t="shared" si="7"/>
        <v>4021.23859712</v>
      </c>
      <c r="H11" s="1">
        <f t="shared" si="7"/>
        <v>4825.486316544</v>
      </c>
      <c r="I11" s="1">
        <f t="shared" si="7"/>
        <v>5629.734035968</v>
      </c>
      <c r="J11" s="1">
        <f t="shared" si="7"/>
        <v>6433.981755392</v>
      </c>
      <c r="K11" s="1">
        <f>0.25*3.141592654*$B$11*$B$11*K3</f>
        <v>7238.229474816</v>
      </c>
      <c r="L11" s="1">
        <f>0.25*3.141592654*$B$11*$B$11*L3</f>
        <v>8042.47719424</v>
      </c>
      <c r="M11" s="1">
        <f>0.25*3.141592654*$B$11*$B$11*M3</f>
        <v>8846.724913664</v>
      </c>
      <c r="N11" s="1">
        <f>0.25*3.141592654*$B$11*$B$11*N3</f>
        <v>9650.972633088</v>
      </c>
      <c r="O11" s="1">
        <f>0.25*3.141592654*$B$11*$B$11*O3</f>
        <v>10455.220352512</v>
      </c>
    </row>
    <row r="12" spans="2:15" ht="15">
      <c r="B12" s="2">
        <v>40</v>
      </c>
      <c r="C12" s="1">
        <f>0.25*3.141592654*$B$12*$B$12*C3</f>
        <v>1256.6370616</v>
      </c>
      <c r="D12" s="1">
        <f aca="true" t="shared" si="8" ref="D12:J12">0.25*3.141592654*$B$12*$B$12*D3</f>
        <v>2513.2741232</v>
      </c>
      <c r="E12" s="1">
        <f t="shared" si="8"/>
        <v>3769.9111848</v>
      </c>
      <c r="F12" s="1">
        <f t="shared" si="8"/>
        <v>5026.5482464</v>
      </c>
      <c r="G12" s="1">
        <f t="shared" si="8"/>
        <v>6283.185308</v>
      </c>
      <c r="H12" s="1">
        <f t="shared" si="8"/>
        <v>7539.8223696</v>
      </c>
      <c r="I12" s="1">
        <f t="shared" si="8"/>
        <v>8796.459431199999</v>
      </c>
      <c r="J12" s="1">
        <f t="shared" si="8"/>
        <v>10053.0964928</v>
      </c>
      <c r="K12" s="1">
        <f>0.25*3.141592654*$B$12*$B$12*K3</f>
        <v>11309.7335544</v>
      </c>
      <c r="L12" s="1">
        <f>0.25*3.141592654*$B$12*$B$12*L3</f>
        <v>12566.370616</v>
      </c>
      <c r="M12" s="1">
        <f>0.25*3.141592654*$B$12*$B$12*M3</f>
        <v>13823.007677599999</v>
      </c>
      <c r="N12" s="1">
        <f>0.25*3.141592654*$B$12*$B$12*N3</f>
        <v>15079.6447392</v>
      </c>
      <c r="O12" s="1">
        <f>0.25*3.141592654*$B$12*$B$12*O3</f>
        <v>16336.2818008</v>
      </c>
    </row>
    <row r="16" spans="1:17" ht="15">
      <c r="A16" t="s">
        <v>52</v>
      </c>
      <c r="B16" s="2">
        <v>80</v>
      </c>
      <c r="C16" s="2">
        <v>100</v>
      </c>
      <c r="D16" s="2">
        <v>120</v>
      </c>
      <c r="E16" s="2">
        <v>140</v>
      </c>
      <c r="F16" s="2">
        <v>160</v>
      </c>
      <c r="G16" s="2">
        <v>180</v>
      </c>
      <c r="H16" s="2">
        <v>200</v>
      </c>
      <c r="I16" s="2">
        <v>220</v>
      </c>
      <c r="J16" s="2">
        <v>240</v>
      </c>
      <c r="K16" s="2">
        <v>270</v>
      </c>
      <c r="L16" s="2">
        <v>330</v>
      </c>
      <c r="M16" s="2">
        <v>360</v>
      </c>
      <c r="N16" s="2">
        <v>400</v>
      </c>
      <c r="O16" s="2">
        <v>500</v>
      </c>
      <c r="P16" s="2">
        <v>550</v>
      </c>
      <c r="Q16" s="2">
        <v>600</v>
      </c>
    </row>
    <row r="17" spans="1:18" ht="15">
      <c r="A17" t="s">
        <v>53</v>
      </c>
      <c r="B17" s="2">
        <v>20</v>
      </c>
      <c r="C17" s="2">
        <v>34.2</v>
      </c>
      <c r="D17" s="2">
        <v>53</v>
      </c>
      <c r="E17" s="2">
        <v>77.3</v>
      </c>
      <c r="F17" s="2">
        <v>109</v>
      </c>
      <c r="G17" s="2">
        <v>146</v>
      </c>
      <c r="H17" s="2">
        <v>194</v>
      </c>
      <c r="I17" s="2">
        <v>252</v>
      </c>
      <c r="J17" s="2">
        <v>324</v>
      </c>
      <c r="K17" s="2">
        <v>429</v>
      </c>
      <c r="L17" s="2">
        <v>557</v>
      </c>
      <c r="M17" s="2">
        <v>713</v>
      </c>
      <c r="N17" s="2">
        <v>904</v>
      </c>
      <c r="O17" s="2">
        <v>1160</v>
      </c>
      <c r="P17" s="2">
        <v>1930</v>
      </c>
      <c r="Q17" s="2">
        <v>2440</v>
      </c>
      <c r="R17" s="2">
        <v>3070</v>
      </c>
    </row>
    <row r="18" ht="15">
      <c r="B18" s="2"/>
    </row>
    <row r="19" ht="15">
      <c r="B19" s="2"/>
    </row>
    <row r="20" ht="15">
      <c r="B20" s="2"/>
    </row>
    <row r="21" ht="15">
      <c r="B21" s="2"/>
    </row>
    <row r="22" ht="15">
      <c r="B22" s="2"/>
    </row>
    <row r="23" ht="15">
      <c r="B23" s="2"/>
    </row>
    <row r="24" ht="15">
      <c r="B24" s="2"/>
    </row>
    <row r="25" ht="15">
      <c r="B25" s="2"/>
    </row>
    <row r="26" ht="15">
      <c r="B26" s="2"/>
    </row>
    <row r="27" ht="15">
      <c r="B27" s="2"/>
    </row>
    <row r="28" ht="15">
      <c r="B28" s="2"/>
    </row>
    <row r="29" ht="15">
      <c r="B29" s="2"/>
    </row>
    <row r="30" ht="15">
      <c r="B30" s="2"/>
    </row>
    <row r="31" ht="15">
      <c r="B31" s="2"/>
    </row>
    <row r="32" ht="15">
      <c r="B32" s="2"/>
    </row>
    <row r="33" ht="15">
      <c r="B33" s="2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Dave Hoekstra</dc:creator>
  <cp:keywords/>
  <dc:description/>
  <cp:lastModifiedBy>Dave Hoekstra</cp:lastModifiedBy>
  <cp:lastPrinted>2004-02-12T18:59:45Z</cp:lastPrinted>
  <dcterms:created xsi:type="dcterms:W3CDTF">2004-02-11T04:39:15Z</dcterms:created>
  <dcterms:modified xsi:type="dcterms:W3CDTF">2004-02-27T19:53:23Z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